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1.xml.rels" ContentType="application/vnd.openxmlformats-package.relationships+xml"/>
  <Override PartName="/xl/worksheets/_rels/sheet5.xml.rels" ContentType="application/vnd.openxmlformats-package.relationships+xml"/>
  <Override PartName="/xl/worksheets/_rels/sheet10.xml.rels" ContentType="application/vnd.openxmlformats-package.relationships+xml"/>
  <Override PartName="/xl/worksheets/_rels/sheet4.xml.rels" ContentType="application/vnd.openxmlformats-package.relationships+xml"/>
  <Override PartName="/xl/worksheets/_rels/sheet9.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2.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xl/tables/table5.xml" ContentType="application/vnd.openxmlformats-officedocument.spreadsheetml.table+xml"/>
  <Override PartName="/xl/tables/table2.xml" ContentType="application/vnd.openxmlformats-officedocument.spreadsheetml.table+xml"/>
  <Override PartName="/xl/tables/table7.xml" ContentType="application/vnd.openxmlformats-officedocument.spreadsheetml.table+xml"/>
  <Override PartName="/xl/tables/table4.xml" ContentType="application/vnd.openxmlformats-officedocument.spreadsheetml.table+xml"/>
  <Override PartName="/xl/tables/table3.xml" ContentType="application/vnd.openxmlformats-officedocument.spreadsheetml.table+xml"/>
  <Override PartName="/xl/tables/table8.xml" ContentType="application/vnd.openxmlformats-officedocument.spreadsheetml.table+xml"/>
  <Override PartName="/xl/tables/table1.xml" ContentType="application/vnd.openxmlformats-officedocument.spreadsheetml.table+xml"/>
  <Override PartName="/xl/tables/table6.xml" ContentType="application/vnd.openxmlformats-officedocument.spreadsheetml.table+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Nodes" sheetId="2" state="visible" r:id="rId4"/>
    <sheet name="Edges" sheetId="3" state="visible" r:id="rId5"/>
    <sheet name="Sessions at the anchor" sheetId="4" state="visible" r:id="rId6"/>
    <sheet name="Personnel moves" sheetId="5" state="visible" r:id="rId7"/>
    <sheet name="Jurisdictions" sheetId="6" state="visible" r:id="rId8"/>
    <sheet name="Layer counts" sheetId="7" state="visible" r:id="rId9"/>
    <sheet name="The venue finding" sheetId="8" state="visible" r:id="rId10"/>
    <sheet name="Network metrics" sheetId="9" state="visible" r:id="rId11"/>
    <sheet name="Source register" sheetId="10" state="visible" r:id="rId12"/>
    <sheet name="Data dictionary" sheetId="11" state="visible" r:id="rId13"/>
    <sheet name="Open items" sheetId="12" state="visible" r:id="rId1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<sst xmlns="http://schemas.openxmlformats.org/spreadsheetml/2006/main" count="7934" uniqueCount="2041">
  <si>
    <t xml:space="preserve">West Dixie Music Corridor: Studios Without Stages, the network map</t>
  </si>
  <si>
    <t xml:space="preserve">Node and edge dataset behind the interactive map and the PDF reference. Street Economics® Detection #1, enhanced with the lineage map engine. Compiled September 2026.</t>
  </si>
  <si>
    <t xml:space="preserve">Release 1.2.0. Data version 2026.09.11, generated 2026-09-11T21:02:52Z, data cutoff 11 September 2026. Node count on the Nodes sheet includes the 7 jurisdiction and hub rows; the PDF headline count of 236 nodes excludes them. Connections: 295.</t>
  </si>
  <si>
    <t xml:space="preserve">Sheets</t>
  </si>
  <si>
    <t xml:space="preserve">Nodes: every studio, room, era, person, artist, record, label, school, shop, venue, project and jurisdiction on the map, one row each, with layer, kind, person class, address, jurisdiction by point in polygon, miles from the anchor, inside ring flag, year, place year and its basis, status as of cutoff, flag, confidence, sources and metrics.</t>
  </si>
  <si>
    <t xml:space="preserve">Edges: every connection, one row each: source, target, relation, years, note and edge class. Direction matters for founded or owned, worked at, moved to, spawned, became, produced or engineered, mentored, recorded at and mixed at.</t>
  </si>
  <si>
    <t xml:space="preserve">Sessions at the anchor: every artist with a documented session at Criteria, the credit as the record shows it (recorded, or mixed only), album and year.</t>
  </si>
  <si>
    <t xml:space="preserve">Personnel moves: every person with a documented role at two or more mapped studios, labels, shops or projects, in order.</t>
  </si>
  <si>
    <t xml:space="preserve">Jurisdictions: counts of nodes by hub, computed with formulas from the Nodes sheet, with the point in polygon rule stated.</t>
  </si>
  <si>
    <t xml:space="preserve">Layer counts: nodes per layer and per kind, computed with formulas from the Nodes sheet.</t>
  </si>
  <si>
    <t xml:space="preserve">The venue finding: the count of venues with booking evidence inside the ring, computed with formulas from the Nodes sheet, beside the values the build computed.</t>
  </si>
  <si>
    <t xml:space="preserve">Network metrics: degree, distinct neighbours, betweenness and personnel betweenness for every node, with the counting method.</t>
  </si>
  <si>
    <t xml:space="preserve">Source register: every source id used in the Nodes sheet, the PDF and the map, with tier and address.</t>
  </si>
  <si>
    <t xml:space="preserve">Data dictionary: field by field definitions for the Nodes and Edges sheets.</t>
  </si>
  <si>
    <t xml:space="preserve">Open items: items carrying lower confidence or a stated conflict between sources.</t>
  </si>
  <si>
    <t xml:space="preserve">Conventions</t>
  </si>
  <si>
    <t xml:space="preserve">Data are current through 11 September 2026. Status describes what the sources record as of that date; activity after it is worded as announced, proposed or scheduled. Confidence: High means the business's own site, a county record, a planning filing or two press sources; Medium means a reference article, a directory listing or a single press report; Low means a tax receipt only, a founding year read back from a years in business claim, an approximate pin or a detail still flagged as unverified.</t>
  </si>
  <si>
    <t xml:space="preserve">Node IDs are the join key between Nodes and Edges. Year is the founding, filing or birth year where known. Place year is the year a node enters the timeline: founding year, a person's first documented activity, or the first year the map documents the node; the basis column says which. Jurisdiction is the municipality the geocoded pin falls in, by point in polygon against the Miami-Dade Municipal Boundary layer, not the postal city on the tax receipt; Hub adds Elsewhere in Miami-Dade for venues outside the corridor and No corridor address for people, artists, records and labels without a street address.</t>
  </si>
  <si>
    <t xml:space="preserve">Flag: blank means active as of the cutoff; Closed or historical means ended before it (end year in the End column where known); Announced or proposed means not built or not held as of the cutoff.</t>
  </si>
  <si>
    <t xml:space="preserve">Relation types on Edges: founded or owned, worked at, moved to, spawned, became, linked venture, produced or engineered, mentored (the personnel set, solid on the map); suggested (dashed); recorded at, mixed at, label, collaboration, adjacent to, named in plan (dotted). Records are edges: an album recorded at a studio is a recorded at edge with the album and year in the note. Thirteen landmark records are also nodes, each with a Record significance (landmark), a Credit scope (sole studio; recorded at, several studios; partial recording; mixed only; completed and mixed) and a Criteria role stating why it is a node.</t>
  </si>
  <si>
    <t xml:space="preserve">The 1.5 mile ring is a straight line distance from the Criteria parcel at 1755 NE 149th Street (25.91326, -80.16381).</t>
  </si>
  <si>
    <t xml:space="preserve">ID</t>
  </si>
  <si>
    <t xml:space="preserve">Name</t>
  </si>
  <si>
    <t xml:space="preserve">Kind</t>
  </si>
  <si>
    <t xml:space="preserve">Person class</t>
  </si>
  <si>
    <t xml:space="preserve">Layer</t>
  </si>
  <si>
    <t xml:space="preserve">Address</t>
  </si>
  <si>
    <t xml:space="preserve">Jurisdiction</t>
  </si>
  <si>
    <t xml:space="preserve">Hub</t>
  </si>
  <si>
    <t xml:space="preserve">Latitude</t>
  </si>
  <si>
    <t xml:space="preserve">Longitude</t>
  </si>
  <si>
    <t xml:space="preserve">Miles from anchor</t>
  </si>
  <si>
    <t xml:space="preserve">Inside 1.5 mile ring</t>
  </si>
  <si>
    <t xml:space="preserve">Year</t>
  </si>
  <si>
    <t xml:space="preserve">End</t>
  </si>
  <si>
    <t xml:space="preserve">Place year</t>
  </si>
  <si>
    <t xml:space="preserve">Place year basis</t>
  </si>
  <si>
    <t xml:space="preserve">Role or description</t>
  </si>
  <si>
    <t xml:space="preserve">Venue class</t>
  </si>
  <si>
    <t xml:space="preserve">Flag</t>
  </si>
  <si>
    <t xml:space="preserve">Status</t>
  </si>
  <si>
    <t xml:space="preserve">Status as of</t>
  </si>
  <si>
    <t xml:space="preserve">Confidence</t>
  </si>
  <si>
    <t xml:space="preserve">Sources</t>
  </si>
  <si>
    <t xml:space="preserve">Listing</t>
  </si>
  <si>
    <t xml:space="preserve">Disclosure</t>
  </si>
  <si>
    <t xml:space="preserve">Record significance</t>
  </si>
  <si>
    <t xml:space="preserve">Credit scope</t>
  </si>
  <si>
    <t xml:space="preserve">Criteria role</t>
  </si>
  <si>
    <t xml:space="preserve">Degree</t>
  </si>
  <si>
    <t xml:space="preserve">Distinct</t>
  </si>
  <si>
    <t xml:space="preserve">Betweenness</t>
  </si>
  <si>
    <t xml:space="preserve">Personnel betweenness (people and production network)</t>
  </si>
  <si>
    <t xml:space="preserve">Note</t>
  </si>
  <si>
    <t xml:space="preserve">criteria</t>
  </si>
  <si>
    <t xml:space="preserve">Criteria Recording Studios</t>
  </si>
  <si>
    <t xml:space="preserve">studio</t>
  </si>
  <si>
    <t xml:space="preserve">Anchor: Criteria across its eras</t>
  </si>
  <si>
    <t xml:space="preserve">1755 NE 149th St</t>
  </si>
  <si>
    <t xml:space="preserve">Unincorporated Miami-Dade</t>
  </si>
  <si>
    <t xml:space="preserve">yes</t>
  </si>
  <si>
    <t xml:space="preserve">founding year</t>
  </si>
  <si>
    <t xml:space="preserve">recording studio, six rooms (A to F) plus M7</t>
  </si>
  <si>
    <t xml:space="preserve">Active</t>
  </si>
  <si>
    <t xml:space="preserve">Active. Six studios, 17 staff and a freelance engineer roster; Studio D refitted with an SSL Origin in December 2022; hosted the VIVA Spanish Audio Bible sessions in September 2025; no signage on the building.</t>
  </si>
  <si>
    <t xml:space="preserve">11 September 2026</t>
  </si>
  <si>
    <t xml:space="preserve">High</t>
  </si>
  <si>
    <t xml:space="preserve">CRW CRC W MIX50 FLM MNTE BTR MDB MIXD CDA BWV</t>
  </si>
  <si>
    <t xml:space="preserve">https://www.criteriastudios.com/</t>
  </si>
  <si>
    <t xml:space="preserve">publicly verified: own site, current listing, press, public calendar or planning filing</t>
  </si>
  <si>
    <t xml:space="preserve">The anchor. Mack Emerman opened a 30 by 60 foot building at the corner of NE 149th Street and West Dixie Highway in 1958 and the studio has occupied the same site since. The parcel sits in unincorporated Miami-Dade a few dozen metres west of the North Miami city line, per the county's municipal boundary layer, and the tax record lists its city as Miami: the anchor of the corridor is inside no city at all. James Brown's I Got You (I Feel Good) (1965) is its first gold record; Atlantic used it so heavily from about 1969 that it was called Atlantic Studios South; the Bee Gees, Eagles, Fleetwood Mac, Eric Clapton and the Allman Brothers made records here in the 1970s; The Hit Factory owned it from 1999 as Hit Factory Criteria; the name reverted to Criteria in 2017 and the current owner is not disclosed. Within this dataset it is the node every other lane connects to.</t>
  </si>
  <si>
    <t xml:space="preserve">era_emerman</t>
  </si>
  <si>
    <t xml:space="preserve">Emerman era, 1958 to 1991</t>
  </si>
  <si>
    <t xml:space="preserve">era</t>
  </si>
  <si>
    <t xml:space="preserve">North Miami</t>
  </si>
  <si>
    <t xml:space="preserve">founding ownership</t>
  </si>
  <si>
    <t xml:space="preserve">Closed or historical</t>
  </si>
  <si>
    <t xml:space="preserve">Ended. Emerman sold the studio, deep in debt, to concert promoter Joel Levy; sources give 1988 or 1991.</t>
  </si>
  <si>
    <t xml:space="preserve">CRW W MIXE WPO FLM</t>
  </si>
  <si>
    <t xml:space="preserve">public record: press, credits, official histories or reference sources</t>
  </si>
  <si>
    <t xml:space="preserve">The founder's ownership. A custom console built by a WCKT engineer and troubleshot by Jeep Harned, who then founded MCI; the Jackie Gleason Show as a client from 1964; Studio A built 1965 to 1967 with financing from Grant Gravitt; Studios C and D added in 1972 and Studio E in 1981; the first SSL console in the southeastern United States in 1984. Between 1967 and 1975, in Emerman's words, you could not get into Criteria with a shoehorn.</t>
  </si>
  <si>
    <t xml:space="preserve">era_atlantic</t>
  </si>
  <si>
    <t xml:space="preserve">Atlantic Studios South, 1969 to 1975</t>
  </si>
  <si>
    <t xml:space="preserve">Atlantic Records base in Miami</t>
  </si>
  <si>
    <t xml:space="preserve">Ended as a distinct period when Atlantic's producers moved on in the mid 1970s.</t>
  </si>
  <si>
    <t xml:space="preserve">W MIXA DIG SKP</t>
  </si>
  <si>
    <t xml:space="preserve">Jerry Wexler, Tom Dowd and Arif Mardin brought Atlantic's sessions to Criteria from about 1969, hired the Memphis players known as the Dixie Flyers as a Miami house band, and cut Aretha Franklin, Brook Benton, Derek and the Dominos, the Allman Brothers and Average White Band here. Howard Albert's explanation for the move: it was all because of fishing.</t>
  </si>
  <si>
    <t xml:space="preserve">era_rso</t>
  </si>
  <si>
    <t xml:space="preserve">Bee Gees and RSO era, 1975 to 1980</t>
  </si>
  <si>
    <t xml:space="preserve">Gibb, Galuten and Richardson production line</t>
  </si>
  <si>
    <t xml:space="preserve">Ended with the decade; Richardson and Galuten's run of number ones closed in 1980.</t>
  </si>
  <si>
    <t xml:space="preserve">W SOS MIXK</t>
  </si>
  <si>
    <t xml:space="preserve">At Eric Clapton's suggestion the Bee Gees moved to Miami early in 1975 to record Main Course at Criteria, and stayed. The Gibb, Galuten and Richardson team scored six Hot 100 number ones in the first six months of 1978; Andy Gibb's records and Spirits Having Flown were made here; Saturday Night Fever's Bee Gees tracks were cut in France and finished and mixed in this building. Criteria was described in 1978 as Florida's largest independent studio facility.</t>
  </si>
  <si>
    <t xml:space="preserve">era_levy</t>
  </si>
  <si>
    <t xml:space="preserve">Levy ownership, 1991 to 1999</t>
  </si>
  <si>
    <t xml:space="preserve">private ownership between founder and Hit Factory</t>
  </si>
  <si>
    <t xml:space="preserve">Ended with the sale to The Hit Factory on 12 January 1999.</t>
  </si>
  <si>
    <t xml:space="preserve">FLM W MNTE</t>
  </si>
  <si>
    <t xml:space="preserve">Joel Levy, a South Florida concert promoter from a real estate family, bought the studio from Emerman; sources give the sale as 1988 or 1991 and the map uses 1991. The studio stayed open through the 1990s (Coverdale Page overdubs, Marilyn Manson's first sessions, Air Miami) while Emerman attempted a comeback with the Albert brothers.</t>
  </si>
  <si>
    <t xml:space="preserve">era_hitfactory</t>
  </si>
  <si>
    <t xml:space="preserve">Hit Factory Criteria, 1999 to 2017</t>
  </si>
  <si>
    <t xml:space="preserve">Hit Factory ownership and rebuild</t>
  </si>
  <si>
    <t xml:space="preserve">Ended. The Hit Factory name came off in 2017; the Germano family is reported to have sold in 2012 while keeping the Hit Factory name.</t>
  </si>
  <si>
    <t xml:space="preserve">MIXM HFH WHF MIXH</t>
  </si>
  <si>
    <t xml:space="preserve">Ed and Troy Germano's Hit Factory bought Criteria in January 1999, rebuilt all five rooms and added Studio F, and reopened in March 2000 as The Hit Factory Criteria Miami. Timbaland, Scott Storch and Rodney Jerkins made Jay-Z, Chris Brown, Nelly Furtado and Michael Jackson tracks here; Shakira and Mana recorded here; by 2008 the complex had an SSL Duality and a general manager, studio manager and chief technician on staff.</t>
  </si>
  <si>
    <t xml:space="preserve">era_criteria</t>
  </si>
  <si>
    <t xml:space="preserve">Criteria Studios, 2017 to present</t>
  </si>
  <si>
    <t xml:space="preserve">current ownership, undisclosed</t>
  </si>
  <si>
    <t xml:space="preserve">Active. The owner since 2017 is not disclosed; the studio's vice president and general manager has signed a non disclosure agreement on the point.</t>
  </si>
  <si>
    <t xml:space="preserve">CRW W FLM MIXD CRC</t>
  </si>
  <si>
    <t xml:space="preserve">The name reverted to Criteria Studios in 2017. Studio D was refitted with an SSL Origin in December 2022; recent clients named by the studio include Alicia Keys, Rod Wave, Anuel AA, Yandel and Shenseea; the studio claims more than 750 gold and platinum awards. The building carries no sign.</t>
  </si>
  <si>
    <t xml:space="preserve">setbydesign</t>
  </si>
  <si>
    <t xml:space="preserve">Set By Design</t>
  </si>
  <si>
    <t xml:space="preserve">Recording studios</t>
  </si>
  <si>
    <t xml:space="preserve">1162 NE 105th St</t>
  </si>
  <si>
    <t xml:space="preserve">Miami Shores</t>
  </si>
  <si>
    <t xml:space="preserve">no</t>
  </si>
  <si>
    <t xml:space="preserve">first documented year on the map; founding year not recorded</t>
  </si>
  <si>
    <t xml:space="preserve">business tax record, Recording/Production</t>
  </si>
  <si>
    <t xml:space="preserve">Active on the tax roll; the public listing carries no category detail (tax record only).</t>
  </si>
  <si>
    <t xml:space="preserve">Low</t>
  </si>
  <si>
    <t xml:space="preserve">BTR YLP</t>
  </si>
  <si>
    <t xml:space="preserve">tax record only: public Local Business Tax receipt; no independent public operating evidence located in this research pass</t>
  </si>
  <si>
    <t xml:space="preserve">A Recording/Production tax receipt at 1162 NE 105th Street in Miami Shores, the southern end of the corridor's receipt density; the detection screened it as studio category, unverified. Tax record only.</t>
  </si>
  <si>
    <t xml:space="preserve">studiocenter</t>
  </si>
  <si>
    <t xml:space="preserve">Studio Center</t>
  </si>
  <si>
    <t xml:space="preserve">film, video and multitrack complex (historical)</t>
  </si>
  <si>
    <t xml:space="preserve">Ended in North Miami; the company continues as Studio Center International in Miami Lakes.</t>
  </si>
  <si>
    <t xml:space="preserve">SCI SCH</t>
  </si>
  <si>
    <t xml:space="preserve">Founded in North Miami in 1972 and co led by Gary Vandy and Steve Cuiffo from 1973; a full service film, video and multitrack complex that cut Peter Brown's Do You Wanna Get Funky With Me and later expanded to Miami Lakes in 1990. Its North Miami street address is not recorded by the sources used, so it has no pin.</t>
  </si>
  <si>
    <t xml:space="preserve">sync</t>
  </si>
  <si>
    <t xml:space="preserve">SYNC Studios</t>
  </si>
  <si>
    <t xml:space="preserve">Elsewhere in Miami-Dade</t>
  </si>
  <si>
    <t xml:space="preserve">the studio that became Miami Beach Recording Studios</t>
  </si>
  <si>
    <t xml:space="preserve">Ended as a name in 1997.</t>
  </si>
  <si>
    <t xml:space="preserve">MBRA MBRS</t>
  </si>
  <si>
    <t xml:space="preserve">Luciano Delgado's original studio, dated 1979 by the company's site and 1980 by its business profile. Renamed Miami Beach Recording Studios in 1997 and moved to the corridor in 2008.</t>
  </si>
  <si>
    <t xml:space="preserve">afterhours</t>
  </si>
  <si>
    <t xml:space="preserve">Afterhours Music</t>
  </si>
  <si>
    <t xml:space="preserve">1959 NE 149th St</t>
  </si>
  <si>
    <t xml:space="preserve">recording, mixing, mastering, tape and vinyl restoration; Neve V1 room</t>
  </si>
  <si>
    <t xml:space="preserve">Active. Public listing updated May 2026; mastering run by Jacob Batt.</t>
  </si>
  <si>
    <t xml:space="preserve">AFH BTR YLP</t>
  </si>
  <si>
    <t xml:space="preserve">https://www.afterhoursmusicinc.com/</t>
  </si>
  <si>
    <t xml:space="preserve">Hal Batt's studio on NE 149th Street since 1984, built by musicians for musicians around a 60 channel Neve V1 console, with analogue tape and Pro Tools HDX. The corridor's longest running independent room after Criteria and the one with an in house mastering practice.</t>
  </si>
  <si>
    <t xml:space="preserve">audiovision</t>
  </si>
  <si>
    <t xml:space="preserve">Audio Vision Studios</t>
  </si>
  <si>
    <t xml:space="preserve">13385 W Dixie Hwy</t>
  </si>
  <si>
    <t xml:space="preserve">four SSL rooms; recording, mixing, mastering, voice over; 24 hours</t>
  </si>
  <si>
    <t xml:space="preserve">Active. Public listing updated September 2026; the building at 13385 West Dixie Highway is listed for sale.</t>
  </si>
  <si>
    <t xml:space="preserve">AVS WAB BTR YLP AVSL</t>
  </si>
  <si>
    <t xml:space="preserve">https://audiovisionstudios.com/</t>
  </si>
  <si>
    <t xml:space="preserve">The corridor's second lineage studio. Howard Albert of Criteria and Steve Alaimo of TK founded Vision Records and AudioVision Studios in 1987; the Albert family sold in 2022. Four rooms on West Dixie Highway a mile south of the anchor, with major label credits.</t>
  </si>
  <si>
    <t xml:space="preserve">circlehouse</t>
  </si>
  <si>
    <t xml:space="preserve">Circle House Studios</t>
  </si>
  <si>
    <t xml:space="preserve">13700 NW 1st Ave</t>
  </si>
  <si>
    <t xml:space="preserve">recording studio, family owned</t>
  </si>
  <si>
    <t xml:space="preserve">Status conflicts between listings: one directory marks it closed, the public listing updated September 2026 carries no closed flag.</t>
  </si>
  <si>
    <t xml:space="preserve">CHS YLP W</t>
  </si>
  <si>
    <t xml:space="preserve">https://www.miamitimesonline.com/lifestyles/circle-house-the-next-generation/article_c3e87fda-e826-11e8-b432-533e38581807.html</t>
  </si>
  <si>
    <t xml:space="preserve">Founded in the 1990s by Ian Lewis and Touter Harvey of Inner Circle and run by Abebe Lewis; credited with early work by Trick Daddy, Trina, Pitbull and Flo Rida and with Pharrell's Happy. About two miles west of the anchor on NW 1st Avenue; on the map as a talent incubator that feeds the cluster, per the detection's membership rule. Founding year approximate.</t>
  </si>
  <si>
    <t xml:space="preserve">bayeight</t>
  </si>
  <si>
    <t xml:space="preserve">Bay Eight Recording Studios</t>
  </si>
  <si>
    <t xml:space="preserve">15421 W Dixie Hwy, Bay 8</t>
  </si>
  <si>
    <t xml:space="preserve">North Miami Beach</t>
  </si>
  <si>
    <t xml:space="preserve">three rooms, SSL; recording, mixing, mastering, voice over; 24 hours</t>
  </si>
  <si>
    <t xml:space="preserve">Active. Public listing updated July 2026; the studio says 25 years in business.</t>
  </si>
  <si>
    <t xml:space="preserve">BAY BTR YLP</t>
  </si>
  <si>
    <t xml:space="preserve">https://bayeight.com/</t>
  </si>
  <si>
    <t xml:space="preserve">A Grammy credited three room facility in Bay 8 of the warehouse strip at 15421 West Dixie Highway, the northern end of the ring, which describes its own neighbourhood as the Studio City district. The founding year is the studio's 25 year claim read back from 2026.</t>
  </si>
  <si>
    <t xml:space="preserve">iconx</t>
  </si>
  <si>
    <t xml:space="preserve">Icon X</t>
  </si>
  <si>
    <t xml:space="preserve">1998 NE 147th Ter</t>
  </si>
  <si>
    <t xml:space="preserve">Active on the tax roll; no public listing found (tax record only).</t>
  </si>
  <si>
    <t xml:space="preserve">BTR</t>
  </si>
  <si>
    <t xml:space="preserve">A Recording/Production tax receipt in the industrial strip at 1921 to 1999 NE 147th Terrace. Tax record only.</t>
  </si>
  <si>
    <t xml:space="preserve">velvet</t>
  </si>
  <si>
    <t xml:space="preserve">Velvet Basement Recording Studios</t>
  </si>
  <si>
    <t xml:space="preserve">1958 NE 147th Ter</t>
  </si>
  <si>
    <t xml:space="preserve">recording, mixing, mastering, production</t>
  </si>
  <si>
    <t xml:space="preserve">Active. Public listing updated June 2026.</t>
  </si>
  <si>
    <t xml:space="preserve">VLB BTR YLP</t>
  </si>
  <si>
    <t xml:space="preserve">https://www.velvetbasement.com/</t>
  </si>
  <si>
    <t xml:space="preserve">A room on NE 147th Terrace open since 2003 whose credits include Armin van Buuren, Gavin DeGraw, Waka Flocka, Salaam Remi and Jim Jonsin. One of the anchor nodes of the detection's own inventory.</t>
  </si>
  <si>
    <t xml:space="preserve">mbrs</t>
  </si>
  <si>
    <t xml:space="preserve">Miami Beach Recording Studios</t>
  </si>
  <si>
    <t xml:space="preserve">14889 NE 20th Ave</t>
  </si>
  <si>
    <t xml:space="preserve">recording, mixing, mastering, ADR and post; vintage and modern</t>
  </si>
  <si>
    <t xml:space="preserve">Active. Public listing updated September 2025; clients named include HBO Max Mexico, Marilyn Manson and Paramore.</t>
  </si>
  <si>
    <t xml:space="preserve">MBRS MBRA YLP</t>
  </si>
  <si>
    <t xml:space="preserve">https://www.miamibeachrecordingstudios.com/</t>
  </si>
  <si>
    <t xml:space="preserve">Founded by Luciano Delgado as SYNC Studios around 1979 to 1980, renamed Miami Beach Recording Studios in South Beach in 1997, and relocated to NE 20th Avenue in North Miami in 2008, a block from Criteria. The year on the map is the move to the corridor; the studio's own founding is recorded on the SYNC node.</t>
  </si>
  <si>
    <t xml:space="preserve">hitcentral</t>
  </si>
  <si>
    <t xml:space="preserve">Hit Central Records</t>
  </si>
  <si>
    <t xml:space="preserve">1966 NE 149th St</t>
  </si>
  <si>
    <t xml:space="preserve">production boutique: recording, mixing, sound design, post, podcasts</t>
  </si>
  <si>
    <t xml:space="preserve">Active. Public listing updated October 2025; site and Instagram current.</t>
  </si>
  <si>
    <t xml:space="preserve">HCR BTR YLP</t>
  </si>
  <si>
    <t xml:space="preserve">https://www.hitcentralrecords.com/</t>
  </si>
  <si>
    <t xml:space="preserve">Founded in 2013 by James Joubran and Guillermo Lefeld as a full service music and audio production boutique on NE 149th Street, a block from the anchor. Carries a label name as well as a room.</t>
  </si>
  <si>
    <t xml:space="preserve">bigwall</t>
  </si>
  <si>
    <t xml:space="preserve">Big Wall Studios</t>
  </si>
  <si>
    <t xml:space="preserve">1929 NE 148th St</t>
  </si>
  <si>
    <t xml:space="preserve">recording studio (renamed Electric Air)</t>
  </si>
  <si>
    <t xml:space="preserve">Ended as a name; the room continues as Electric Air Studios.</t>
  </si>
  <si>
    <t xml:space="preserve">EAS YLP</t>
  </si>
  <si>
    <t xml:space="preserve">The earlier name of the room at 1929 NE 148th Street. Kept on the map because renames are part of the corridor's history.</t>
  </si>
  <si>
    <t xml:space="preserve">electricair</t>
  </si>
  <si>
    <t xml:space="preserve">Electric Air Studios</t>
  </si>
  <si>
    <t xml:space="preserve">multimedia recording and rehearsal</t>
  </si>
  <si>
    <t xml:space="preserve">Active. Public listing updated June 2026; formerly Big Wall Studios.</t>
  </si>
  <si>
    <t xml:space="preserve">https://www.electricairstudios.com/about</t>
  </si>
  <si>
    <t xml:space="preserve">A recording and rehearsal facility on NE 148th Street that was Big Wall Studios (LLC filed 2014) before its rename. Sits on the same block as the closed Miami Studio City District complex.</t>
  </si>
  <si>
    <t xml:space="preserve">studiocity</t>
  </si>
  <si>
    <t xml:space="preserve">Miami Studio City District</t>
  </si>
  <si>
    <t xml:space="preserve">1933 to 1943 NE 148th St</t>
  </si>
  <si>
    <t xml:space="preserve">multi room studio rental complex</t>
  </si>
  <si>
    <t xml:space="preserve">Closed; the public listing carries a closed flag and no closing year.</t>
  </si>
  <si>
    <t xml:space="preserve">MSCD BTR</t>
  </si>
  <si>
    <t xml:space="preserve">https://www.yelp.com/biz/miami-studio-city-district-miami-7</t>
  </si>
  <si>
    <t xml:space="preserve">A multi tenant recording and rehearsal building at 1933 to 1943 NE 148th Street whose name borrowed the district's identity. The tax records for GTMG Studios and Recording Studios C sit at this address.</t>
  </si>
  <si>
    <t xml:space="preserve">midtown</t>
  </si>
  <si>
    <t xml:space="preserve">Midtown Studios North</t>
  </si>
  <si>
    <t xml:space="preserve">1980 NE 148th Ter</t>
  </si>
  <si>
    <t xml:space="preserve">recording room, 24 hours</t>
  </si>
  <si>
    <t xml:space="preserve">Active. Public listing updated July 2026.</t>
  </si>
  <si>
    <t xml:space="preserve">Medium</t>
  </si>
  <si>
    <t xml:space="preserve">MSN YLP</t>
  </si>
  <si>
    <t xml:space="preserve">https://www.musicstudiosinflorida.com/north-miami/midtown-studios-north</t>
  </si>
  <si>
    <t xml:space="preserve">A 24 hour recording room on NE 148th Terrace, LLC filed 2019, with 65 public reviews on its directory listing. Part of the tight 146th to 149th Street cluster around Criteria.</t>
  </si>
  <si>
    <t xml:space="preserve">plybck</t>
  </si>
  <si>
    <t xml:space="preserve">PLYBCK Studios</t>
  </si>
  <si>
    <t xml:space="preserve">1978 NE 149th St</t>
  </si>
  <si>
    <t xml:space="preserve">recording, mixing and mastering; two rooms</t>
  </si>
  <si>
    <t xml:space="preserve">Active. Two rooms with vocal booths, hourly rates published; a publishing and label arm, PLYBCK Music.</t>
  </si>
  <si>
    <t xml:space="preserve">PLB BTR YLP</t>
  </si>
  <si>
    <t xml:space="preserve">https://www.plybckstudios.com/</t>
  </si>
  <si>
    <t xml:space="preserve">A two room studio two doors from Criteria on NE 149th Street, on the block the Allure project shares. Its Florida LLC filing dates from 2020; the tax record and its own site confirm the address.</t>
  </si>
  <si>
    <t xml:space="preserve">worldfamous</t>
  </si>
  <si>
    <t xml:space="preserve">World Famous Sound Studios</t>
  </si>
  <si>
    <t xml:space="preserve">12355 NE 13th Ave</t>
  </si>
  <si>
    <t xml:space="preserve">four rentable suites; recording, mixing, mastering, video</t>
  </si>
  <si>
    <t xml:space="preserve">Active on listings; the official domain did not resolve at the cutoff.</t>
  </si>
  <si>
    <t xml:space="preserve">WFS YLP</t>
  </si>
  <si>
    <t xml:space="preserve">https://www.tagvenue.com/us/venues/miami/17954/world-famous-sound-studios</t>
  </si>
  <si>
    <t xml:space="preserve">Four suites on NE 13th Avenue rented by the hour, with credits citing the Marleys and Inner Circle. About two miles from the anchor.</t>
  </si>
  <si>
    <t xml:space="preserve">collaborationmiami</t>
  </si>
  <si>
    <t xml:space="preserve">Collaboration Miami</t>
  </si>
  <si>
    <t xml:space="preserve">no dated link; placed at the cutoff year</t>
  </si>
  <si>
    <t xml:space="preserve">business tax record, Recording/Production (cancelled)</t>
  </si>
  <si>
    <t xml:space="preserve">Cancelled on the tax roll (tax record only).</t>
  </si>
  <si>
    <t xml:space="preserve">A cancelled Recording/Production receipt at the same Miami Shores address as Set By Design. Kept because cancellations are part of the corridor's history. Tax record only.</t>
  </si>
  <si>
    <t xml:space="preserve">gbaproperties</t>
  </si>
  <si>
    <t xml:space="preserve">GBA Properties</t>
  </si>
  <si>
    <t xml:space="preserve">13499 Biscayne Blvd, Suite 205</t>
  </si>
  <si>
    <t xml:space="preserve">A Recording/Production receipt in a Biscayne Boulevard office suite, screened as studio category, unverified. Tax record only.</t>
  </si>
  <si>
    <t xml:space="preserve">gtmg</t>
  </si>
  <si>
    <t xml:space="preserve">GTMG Studios and Recording Studios C</t>
  </si>
  <si>
    <t xml:space="preserve">1943 NE 148th St</t>
  </si>
  <si>
    <t xml:space="preserve">two business tax records at the Studio City complex</t>
  </si>
  <si>
    <t xml:space="preserve">Active on the tax roll; no public listing found under either name (tax record only).</t>
  </si>
  <si>
    <t xml:space="preserve">BTR MSCD</t>
  </si>
  <si>
    <t xml:space="preserve">Two Recording/Production tax receipts at 1943 NE 148th Street, the closed Studio City complex. Tax record only; kept as the floor the detection describes.</t>
  </si>
  <si>
    <t xml:space="preserve">hammernail</t>
  </si>
  <si>
    <t xml:space="preserve">Hammer and Nail Productions</t>
  </si>
  <si>
    <t xml:space="preserve">11209 NE 8th Ct</t>
  </si>
  <si>
    <t xml:space="preserve">Biscayne Park</t>
  </si>
  <si>
    <t xml:space="preserve">A Recording/Production receipt on NE 8th Court in Biscayne Park, screened by the detection as studio category, unverified. Tax record only.</t>
  </si>
  <si>
    <t xml:space="preserve">magicsound</t>
  </si>
  <si>
    <t xml:space="preserve">Magic Sound Recording Studio</t>
  </si>
  <si>
    <t xml:space="preserve">Mastering, mixing and rehearsal</t>
  </si>
  <si>
    <t xml:space="preserve">13780 NE 11th Ave</t>
  </si>
  <si>
    <t xml:space="preserve">recording, mixing and mastering; label</t>
  </si>
  <si>
    <t xml:space="preserve">Active on public listings (Yellow Pages, Facebook, Yelp updated September 2025); open 24 hours Monday to Saturday.</t>
  </si>
  <si>
    <t xml:space="preserve">MGS YLP</t>
  </si>
  <si>
    <t xml:space="preserve">https://www.yellowpages.com/north-miami-fl/mip/magic-sound-recording-studio-503866027</t>
  </si>
  <si>
    <t xml:space="preserve">A recording, mixing and mastering room and label on NE 11th Avenue, about a mile and a half west of the anchor. The founding year is the listing's 15 years in business read back from 2025.</t>
  </si>
  <si>
    <t xml:space="preserve">musicturista</t>
  </si>
  <si>
    <t xml:space="preserve">MusicTurista Rehearsal Studios</t>
  </si>
  <si>
    <t xml:space="preserve">room</t>
  </si>
  <si>
    <t xml:space="preserve">1885 NE 149th St, Suite 100</t>
  </si>
  <si>
    <t xml:space="preserve">seven rehearsal rooms, recording, backline rental, in house bar and band nights</t>
  </si>
  <si>
    <t xml:space="preserve">Active. Public listing updated July 2026; hosts ticketed band nights.</t>
  </si>
  <si>
    <t xml:space="preserve">MST MSTE BTR YLP</t>
  </si>
  <si>
    <t xml:space="preserve">https://www.musicturistas.com/</t>
  </si>
  <si>
    <t xml:space="preserve">Seven rehearsal rooms and a recording room at 1885 NE 149th Street, across the street from Criteria, with a bar that hosts band nights. It is the one place inside the mile and a half ring with any booking evidence, and it is a rehearsal business with occasional shows rather than a venue; the map codes it as a room.</t>
  </si>
  <si>
    <t xml:space="preserve">ezproductions</t>
  </si>
  <si>
    <t xml:space="preserve">EZ Productions and IDJ Ground Radio</t>
  </si>
  <si>
    <t xml:space="preserve">822 NE 125th St, Suite 104</t>
  </si>
  <si>
    <t xml:space="preserve">music service business tax record</t>
  </si>
  <si>
    <t xml:space="preserve">Active on the tax roll (tax record only).</t>
  </si>
  <si>
    <t xml:space="preserve">A Music Service tax receipt on NE 125th Street, confirmed as a music business by the detection's screen. Tax record only.</t>
  </si>
  <si>
    <t xml:space="preserve">jetsound</t>
  </si>
  <si>
    <t xml:space="preserve">Jet Sound Studios</t>
  </si>
  <si>
    <t xml:space="preserve">1958 NE 174th Ter</t>
  </si>
  <si>
    <t xml:space="preserve">warehouse recording studio</t>
  </si>
  <si>
    <t xml:space="preserve">Active. Public listing updated May 2026.</t>
  </si>
  <si>
    <t xml:space="preserve">JET</t>
  </si>
  <si>
    <t xml:space="preserve">https://www.yelp.com/biz/jet-sound-studios-north-miami</t>
  </si>
  <si>
    <t xml:space="preserve">A warehouse studio on NE 174th Terrace noted by Miami New Times, just beyond the mile and a half ring. Founding year not recorded.</t>
  </si>
  <si>
    <t xml:space="preserve">visualize</t>
  </si>
  <si>
    <t xml:space="preserve">Visualize Recording and Rehearsal Studio</t>
  </si>
  <si>
    <t xml:space="preserve">1939 NE 174th Ln</t>
  </si>
  <si>
    <t xml:space="preserve">1,200 square foot Pro Tools HD room, hourly</t>
  </si>
  <si>
    <t xml:space="preserve">Active on Peerspace and Tagvenue.</t>
  </si>
  <si>
    <t xml:space="preserve">VIS</t>
  </si>
  <si>
    <t xml:space="preserve">https://www.peerspace.com/pages/listings/6407c4e2464ca6000efe9844</t>
  </si>
  <si>
    <t xml:space="preserve">A rehearsal and recording room on NE 174th Lane rented by the hour. Pin approximate (street grid interpolation); founding year not recorded.</t>
  </si>
  <si>
    <t xml:space="preserve">reed</t>
  </si>
  <si>
    <t xml:space="preserve">Charles C. Reed Jr.</t>
  </si>
  <si>
    <t xml:space="preserve">person</t>
  </si>
  <si>
    <t xml:space="preserve">founding or core member</t>
  </si>
  <si>
    <t xml:space="preserve">Producers, engineers, owners</t>
  </si>
  <si>
    <t xml:space="preserve">first documented activity</t>
  </si>
  <si>
    <t xml:space="preserve">architect of the original 1958 building</t>
  </si>
  <si>
    <t xml:space="preserve">W</t>
  </si>
  <si>
    <t xml:space="preserve">Designed the 30 by 60 foot building that opened at NE 149th Street and West Dixie Highway in 1958.</t>
  </si>
  <si>
    <t xml:space="preserve">harned</t>
  </si>
  <si>
    <t xml:space="preserve">Grover (Jeep) Harned</t>
  </si>
  <si>
    <t xml:space="preserve">personnel connector</t>
  </si>
  <si>
    <t xml:space="preserve">first documented activity 1955, before the map starts; placed at 1958</t>
  </si>
  <si>
    <t xml:space="preserve">console builder; founder, MCI</t>
  </si>
  <si>
    <t xml:space="preserve">W CRW HOR</t>
  </si>
  <si>
    <t xml:space="preserve">Troubleshot Criteria's first console and founded MCI, whose consoles and multitracks were proven at Criteria with Tom Dowd's help. The one manufacturing lineage on the map.</t>
  </si>
  <si>
    <t xml:space="preserve">wexler</t>
  </si>
  <si>
    <t xml:space="preserve">Jerry Wexler</t>
  </si>
  <si>
    <t xml:space="preserve">Not a place: no street address</t>
  </si>
  <si>
    <t xml:space="preserve">first documented activity 1953, before the map starts; placed at 1958</t>
  </si>
  <si>
    <t xml:space="preserve">Atlantic Records producer and executive</t>
  </si>
  <si>
    <t xml:space="preserve">Died 2008.</t>
  </si>
  <si>
    <t xml:space="preserve">MIXA W</t>
  </si>
  <si>
    <t xml:space="preserve">Brought Atlantic's sessions south from about 1969, hired the Dixie Flyers as a Miami house band and produced Aretha Franklin's Spirit in the Dark sessions and Young, Gifted and Black here.</t>
  </si>
  <si>
    <t xml:space="preserve">emerman</t>
  </si>
  <si>
    <t xml:space="preserve">Mack Emerman</t>
  </si>
  <si>
    <t xml:space="preserve">first documented activity 1950, before the map starts; placed at 1958</t>
  </si>
  <si>
    <t xml:space="preserve">founder, owner and engineer, Criteria</t>
  </si>
  <si>
    <t xml:space="preserve">Died 17 May 2013, aged 89.</t>
  </si>
  <si>
    <t xml:space="preserve">CRW MIXE WPO MNTE W FHF</t>
  </si>
  <si>
    <t xml:space="preserve">A trumpeter with the Duke Ambassadors who moved to Hollywood, Florida in 1950, recorded on location and in his parents' home, ran the short lived Criteria Gold Coast jazz label, and built Criteria in 1958 with a loan from his father. Sold the studio to Joel Levy deep in debt and attempted a late 1990s comeback with the Albert brothers.</t>
  </si>
  <si>
    <t xml:space="preserve">dowd</t>
  </si>
  <si>
    <t xml:space="preserve">Tom Dowd</t>
  </si>
  <si>
    <t xml:space="preserve">first documented activity 1954, before the map starts; placed at 1958</t>
  </si>
  <si>
    <t xml:space="preserve">Atlantic engineer and producer; freelance at Criteria for decades</t>
  </si>
  <si>
    <t xml:space="preserve">Died 2002; subject of the 2003 documentary Tom Dowd and the Language of Music.</t>
  </si>
  <si>
    <t xml:space="preserve">W TDF MIXE</t>
  </si>
  <si>
    <t xml:space="preserve">The engineer who gave the Atlantic era its sound: Idlewild South, Layla, Eat a Peach, 461 Ocean Boulevard and Young, Gifted and Black were all made with him at Criteria, and he helped Jeep Harned refine the MCI consoles that grew out of the studio. He mentored the Albert brothers, Karl Richardson and Chuck Kirkpatrick.</t>
  </si>
  <si>
    <t xml:space="preserve">mardin</t>
  </si>
  <si>
    <t xml:space="preserve">Arif Mardin</t>
  </si>
  <si>
    <t xml:space="preserve">Atlantic producer and arranger</t>
  </si>
  <si>
    <t xml:space="preserve">Died 2006.</t>
  </si>
  <si>
    <t xml:space="preserve">W MIXA</t>
  </si>
  <si>
    <t xml:space="preserve">Produced and arranged at Criteria from Brook Benton's Rainy Night in Georgia (1969) through Average White Band's AWB (1974) to the Bee Gees' Main Course (1975), the record that moved the Gibbs to Miami.</t>
  </si>
  <si>
    <t xml:space="preserve">gravitt</t>
  </si>
  <si>
    <t xml:space="preserve">Grant Gravitt Sr.</t>
  </si>
  <si>
    <t xml:space="preserve">financier of the 1966 expansion</t>
  </si>
  <si>
    <t xml:space="preserve">FLM CRW</t>
  </si>
  <si>
    <t xml:space="preserve">Provided the expansion financing that built Studio A between 1965 and 1967.</t>
  </si>
  <si>
    <t xml:space="preserve">richardson</t>
  </si>
  <si>
    <t xml:space="preserve">Karl Richardson</t>
  </si>
  <si>
    <t xml:space="preserve">mastering engineer, senior engineer, co producer (Karlbhy Productions)</t>
  </si>
  <si>
    <t xml:space="preserve">Active through the RSO era; mixed Barbra Streisand's Guilty at the Bee Gees' Middle Ear in 1980.</t>
  </si>
  <si>
    <t xml:space="preserve">MIXK SOS W</t>
  </si>
  <si>
    <t xml:space="preserve">Hired as a mastering engineer in 1967 at 75 dollars a week, engineered Layla, 461 Ocean Boulevard and Main Course, then co produced Children of the World, Saturday Night Fever, Andy Gibb's Flowing Rivers and Shadow Dancing and Spirits Having Flown with Albhy Galuten.</t>
  </si>
  <si>
    <t xml:space="preserve">ronalbert</t>
  </si>
  <si>
    <t xml:space="preserve">Ron Albert</t>
  </si>
  <si>
    <t xml:space="preserve">engineer, then co vice president and partner, Criteria</t>
  </si>
  <si>
    <t xml:space="preserve">Sold his Criteria shares with his brother in 1983.</t>
  </si>
  <si>
    <t xml:space="preserve">WAB SKP W</t>
  </si>
  <si>
    <t xml:space="preserve">Joined in 1967 and became the studio's primary engineer and a business partner: Layla, Idlewild South, Eat a Peach, five Aretha Franklin albums and CSN carry his name. With Howard Albert he formed Fat Albert Productions.</t>
  </si>
  <si>
    <t xml:space="preserve">ianlewis</t>
  </si>
  <si>
    <t xml:space="preserve">Ian Lewis</t>
  </si>
  <si>
    <t xml:space="preserve">co founder, Circle House Studios; Inner Circle</t>
  </si>
  <si>
    <t xml:space="preserve">CHS</t>
  </si>
  <si>
    <t xml:space="preserve">Bassist of Inner Circle and co founder of Circle House Studios.</t>
  </si>
  <si>
    <t xml:space="preserve">kirkpatrick</t>
  </si>
  <si>
    <t xml:space="preserve">Chuck Kirkpatrick</t>
  </si>
  <si>
    <t xml:space="preserve">staff engineer, Criteria</t>
  </si>
  <si>
    <t xml:space="preserve">MIXE W</t>
  </si>
  <si>
    <t xml:space="preserve">A staff engineer of the Atlantic era with gold records for Don't Play That Song and Rainy Night in Georgia, and credits on Layla and Young, Gifted and Black.</t>
  </si>
  <si>
    <t xml:space="preserve">stone</t>
  </si>
  <si>
    <t xml:space="preserve">Henry Stone</t>
  </si>
  <si>
    <t xml:space="preserve">Hialeah distributor and label owner: Tone, Alston, TK</t>
  </si>
  <si>
    <t xml:space="preserve">Died 2014.</t>
  </si>
  <si>
    <t xml:space="preserve">W WTK</t>
  </si>
  <si>
    <t xml:space="preserve">Miami's other 1970s studio system: TK Records in the attic of his Hialeah office, with no ownership tie to Criteria. On the map through Alston's Clean Up Woman session and through Alaimo.</t>
  </si>
  <si>
    <t xml:space="preserve">howardalbert</t>
  </si>
  <si>
    <t xml:space="preserve">Howard Albert</t>
  </si>
  <si>
    <t xml:space="preserve">engineer and producer, Criteria; co founder, AudioVision Studios</t>
  </si>
  <si>
    <t xml:space="preserve">Sold his Criteria shares in 1983; co founded Vision Records and AudioVision Studios in 1987; the Albert family sold AudioVision in 2022.</t>
  </si>
  <si>
    <t xml:space="preserve">The personnel edge that links the anchor to the ring: a Criteria engineer from about 1969 who, with Steve Alaimo, founded AudioVision Studios on West Dixie Highway in 1987. Known for the Fat Albert drum sound.</t>
  </si>
  <si>
    <t xml:space="preserve">hahn</t>
  </si>
  <si>
    <t xml:space="preserve">Lewis Hahn</t>
  </si>
  <si>
    <t xml:space="preserve">engineer, Criteria</t>
  </si>
  <si>
    <t xml:space="preserve">MIXA</t>
  </si>
  <si>
    <t xml:space="preserve">Engineered the Aretha Franklin Spirit in the Dark sessions at Criteria in 1969 and 1970.</t>
  </si>
  <si>
    <t xml:space="preserve">alaimo</t>
  </si>
  <si>
    <t xml:space="preserve">Steve Alaimo</t>
  </si>
  <si>
    <t xml:space="preserve">singer, producer; Henry Stone's partner at Alston and TK; co founder, AudioVision</t>
  </si>
  <si>
    <t xml:space="preserve">W WAB</t>
  </si>
  <si>
    <t xml:space="preserve">A Criteria client in the Alston years (Betty Wright's Clean Up Woman, 1971) and, in 1987, Howard Albert's partner in Vision Records and AudioVision Studios on West Dixie Highway.</t>
  </si>
  <si>
    <t xml:space="preserve">szymczyk</t>
  </si>
  <si>
    <t xml:space="preserve">Bill Szymczyk</t>
  </si>
  <si>
    <t xml:space="preserve">producer; seventeen years at Criteria per Mix</t>
  </si>
  <si>
    <t xml:space="preserve">Retired from production.</t>
  </si>
  <si>
    <t xml:space="preserve">W MIX50</t>
  </si>
  <si>
    <t xml:space="preserve">Insisted on Miami after a Los Angeles earthquake and made Hotel California in Studio C in 1976; also Elvin Bishop's Fooled Around and Fell in Love (1975) and Bob Seger's Against the Wind tracks.</t>
  </si>
  <si>
    <t xml:space="preserve">vandy</t>
  </si>
  <si>
    <t xml:space="preserve">Gary Vandy</t>
  </si>
  <si>
    <t xml:space="preserve">co founder, Studio Center</t>
  </si>
  <si>
    <t xml:space="preserve">Co founded Studio Center in North Miami in 1973.</t>
  </si>
  <si>
    <t xml:space="preserve">cuiffo</t>
  </si>
  <si>
    <t xml:space="preserve">Steve Cuiffo</t>
  </si>
  <si>
    <t xml:space="preserve">galuten</t>
  </si>
  <si>
    <t xml:space="preserve">Albhy Galuten</t>
  </si>
  <si>
    <t xml:space="preserve">musician, arranger and co producer</t>
  </si>
  <si>
    <t xml:space="preserve">Active through 1979; a Criteria stalwart in the trade press.</t>
  </si>
  <si>
    <t xml:space="preserve">W DIG SOS</t>
  </si>
  <si>
    <t xml:space="preserve">Half of the Gibb, Galuten and Richardson production line: Children of the World, Saturday Night Fever, Shadow Dancing and Spirits Having Flown, the last described as long days and nights at Criteria.</t>
  </si>
  <si>
    <t xml:space="preserve">sadkin</t>
  </si>
  <si>
    <t xml:space="preserve">Alex Sadkin</t>
  </si>
  <si>
    <t xml:space="preserve">tape operator and assistant engineer at Criteria; later head engineer, Compass Point</t>
  </si>
  <si>
    <t xml:space="preserve">Died 1987.</t>
  </si>
  <si>
    <t xml:space="preserve">Started at Criteria as a mastering engineer and tape operator in the mid 1970s before the Compass Point years; his role on the Rastaman Vibration mix is unverified.</t>
  </si>
  <si>
    <t xml:space="preserve">edgermano</t>
  </si>
  <si>
    <t xml:space="preserve">Ed Germano</t>
  </si>
  <si>
    <t xml:space="preserve">owner, The Hit Factory</t>
  </si>
  <si>
    <t xml:space="preserve">Died 2003.</t>
  </si>
  <si>
    <t xml:space="preserve">HFH MIXM WHF</t>
  </si>
  <si>
    <t xml:space="preserve">Bought The Hit Factory from Jerry Ragovoy in 1975 and Criteria from Joel Levy in January 1999.</t>
  </si>
  <si>
    <t xml:space="preserve">kramer</t>
  </si>
  <si>
    <t xml:space="preserve">Eddie Kramer</t>
  </si>
  <si>
    <t xml:space="preserve">producer</t>
  </si>
  <si>
    <t xml:space="preserve">Began AC/DC's Highway to Hell at Criteria in early 1979; the sessions were abandoned and the album was made in London, so the record carries no Criteria credit.</t>
  </si>
  <si>
    <t xml:space="preserve">delgado</t>
  </si>
  <si>
    <t xml:space="preserve">Luciano Delgado</t>
  </si>
  <si>
    <t xml:space="preserve">co founder, SYNC Studios and Miami Beach Recording Studios</t>
  </si>
  <si>
    <t xml:space="preserve">MBRS MBRA</t>
  </si>
  <si>
    <t xml:space="preserve">Founded SYNC Studios around 1979, renamed it in 1997 and moved it to NE 20th Avenue in 2008.</t>
  </si>
  <si>
    <t xml:space="preserve">birch</t>
  </si>
  <si>
    <t xml:space="preserve">Martin Birch</t>
  </si>
  <si>
    <t xml:space="preserve">producer and engineer</t>
  </si>
  <si>
    <t xml:space="preserve">Died 2020.</t>
  </si>
  <si>
    <t xml:space="preserve">DGHH LSH W</t>
  </si>
  <si>
    <t xml:space="preserve">Produced and engineered Black Sabbath's Heaven and Hell at Criteria and Studios Ferber in 1979 and 1980, the Dio era reset made partly in this building.</t>
  </si>
  <si>
    <t xml:space="preserve">gehman</t>
  </si>
  <si>
    <t xml:space="preserve">Don Gehman</t>
  </si>
  <si>
    <t xml:space="preserve">Produced John Mellencamp's American Fool, including Jack and Diane, in Studio E in 1981 and 1982.</t>
  </si>
  <si>
    <t xml:space="preserve">storyk</t>
  </si>
  <si>
    <t xml:space="preserve">John Storyk</t>
  </si>
  <si>
    <t xml:space="preserve">acoustic designer</t>
  </si>
  <si>
    <t xml:space="preserve">Designed Studio E, the 1981 room with a 27 foot peaked ceiling and a custom 56 channel MCI console.</t>
  </si>
  <si>
    <t xml:space="preserve">douglas</t>
  </si>
  <si>
    <t xml:space="preserve">Jack Douglas</t>
  </si>
  <si>
    <t xml:space="preserve">Produced Aerosmith's Rock in a Hard Place (1982), which lists Criteria among its studios.</t>
  </si>
  <si>
    <t xml:space="preserve">fletcher</t>
  </si>
  <si>
    <t xml:space="preserve">Trevor Fletcher</t>
  </si>
  <si>
    <t xml:space="preserve">vice president and general manager, Criteria; the studio's historian</t>
  </si>
  <si>
    <t xml:space="preserve">Active; has signed a non disclosure agreement on the studio's ownership.</t>
  </si>
  <si>
    <t xml:space="preserve">MIX50 MIXD FLM</t>
  </si>
  <si>
    <t xml:space="preserve">Started at Criteria in 1983 after his mother answered its phones from 1969 and later ran it; general manager from 2000, vice president from 2005, and the studio's spokesman in every recent account.</t>
  </si>
  <si>
    <t xml:space="preserve">perry</t>
  </si>
  <si>
    <t xml:space="preserve">Bob Perry</t>
  </si>
  <si>
    <t xml:space="preserve">owner, Blue Note Records</t>
  </si>
  <si>
    <t xml:space="preserve">BNR BNRT</t>
  </si>
  <si>
    <t xml:space="preserve">Ran Blue Note Records, the jazz heavy shop across from the 163rd Street mall, from 1984.</t>
  </si>
  <si>
    <t xml:space="preserve">halbatt</t>
  </si>
  <si>
    <t xml:space="preserve">Hal Batt</t>
  </si>
  <si>
    <t xml:space="preserve">owner, Afterhours Music</t>
  </si>
  <si>
    <t xml:space="preserve">Active.</t>
  </si>
  <si>
    <t xml:space="preserve">AFH</t>
  </si>
  <si>
    <t xml:space="preserve">Built Afterhours Music on NE 149th Street in 1984 around a Neve V1 console.</t>
  </si>
  <si>
    <t xml:space="preserve">schilling</t>
  </si>
  <si>
    <t xml:space="preserve">Eric Schilling</t>
  </si>
  <si>
    <t xml:space="preserve">freelance engineer and mixer; forty year association with Criteria</t>
  </si>
  <si>
    <t xml:space="preserve">MIXE MIX50</t>
  </si>
  <si>
    <t xml:space="preserve">A freelance engineer whose association with Criteria runs from the 1970s to the present: Gloria Estefan, Shakira, David Bowie and Elton John among the credits.</t>
  </si>
  <si>
    <t xml:space="preserve">levy</t>
  </si>
  <si>
    <t xml:space="preserve">Joel Levy</t>
  </si>
  <si>
    <t xml:space="preserve">owner, Criteria, 1991 to 1999; concert promoter</t>
  </si>
  <si>
    <t xml:space="preserve">FLM W WPO</t>
  </si>
  <si>
    <t xml:space="preserve">A South Florida concert promoter from a real estate family who bought Criteria from Emerman and sold it to The Hit Factory.</t>
  </si>
  <si>
    <t xml:space="preserve">mosimann</t>
  </si>
  <si>
    <t xml:space="preserve">Roli Mosimann</t>
  </si>
  <si>
    <t xml:space="preserve">Ran the first sessions for Marilyn Manson's Portrait of an American Family at Criteria from August to December 1993.</t>
  </si>
  <si>
    <t xml:space="preserve">trocard</t>
  </si>
  <si>
    <t xml:space="preserve">Lindell Trocard</t>
  </si>
  <si>
    <t xml:space="preserve">Blue Note Records staff; Miami music guide</t>
  </si>
  <si>
    <t xml:space="preserve">Died.</t>
  </si>
  <si>
    <t xml:space="preserve">BNRT</t>
  </si>
  <si>
    <t xml:space="preserve">The Blue Note Records expert remembered by Miami New Times as a guide to the city's music.</t>
  </si>
  <si>
    <t xml:space="preserve">touter</t>
  </si>
  <si>
    <t xml:space="preserve">Touter Harvey</t>
  </si>
  <si>
    <t xml:space="preserve">Keyboard player of Inner Circle and co founder of Circle House Studios.</t>
  </si>
  <si>
    <t xml:space="preserve">jerkins</t>
  </si>
  <si>
    <t xml:space="preserve">Rodney Jerkins</t>
  </si>
  <si>
    <t xml:space="preserve">The tracks he produced for Michael Jackson's Invincible were recorded at Criteria between 1999 and 2001.</t>
  </si>
  <si>
    <t xml:space="preserve">troygermano</t>
  </si>
  <si>
    <t xml:space="preserve">Troy Germano</t>
  </si>
  <si>
    <t xml:space="preserve">Hit Factory executive vice president, then CEO from 2000</t>
  </si>
  <si>
    <t xml:space="preserve">Runs Hit Factory Noho in New York.</t>
  </si>
  <si>
    <t xml:space="preserve">HFH MIXM</t>
  </si>
  <si>
    <t xml:space="preserve">Designed the Miami rebuild completed in 2001 and by 2002 oversaw sixteen rooms across New York and Florida.</t>
  </si>
  <si>
    <t xml:space="preserve">rubio</t>
  </si>
  <si>
    <t xml:space="preserve">Gus Rubio</t>
  </si>
  <si>
    <t xml:space="preserve">partner, Miami Beach Recording Studios (from 2000)</t>
  </si>
  <si>
    <t xml:space="preserve">MBRA</t>
  </si>
  <si>
    <t xml:space="preserve">Partner in Miami Beach Recording Studios since 2000.</t>
  </si>
  <si>
    <t xml:space="preserve">janicegermano</t>
  </si>
  <si>
    <t xml:space="preserve">Janice Germano</t>
  </si>
  <si>
    <t xml:space="preserve">institutional connector</t>
  </si>
  <si>
    <t xml:space="preserve">owner and CEO, The Hit Factory, after 2003</t>
  </si>
  <si>
    <t xml:space="preserve">MIXH WHF</t>
  </si>
  <si>
    <t xml:space="preserve">Listed as owner and CEO in the 2008 coverage; the Germano family is reported to have sold the Miami studio in 2012 while keeping the Hit Factory name.</t>
  </si>
  <si>
    <t xml:space="preserve">timbaland</t>
  </si>
  <si>
    <t xml:space="preserve">Timbaland</t>
  </si>
  <si>
    <t xml:space="preserve">W MIXH</t>
  </si>
  <si>
    <t xml:space="preserve">Worked at Hit Factory Criteria on Jay-Z's The Black Album (2003) and Nelly Furtado's Loose (2005 to 2006), and with Chris Cornell there in 2008.</t>
  </si>
  <si>
    <t xml:space="preserve">storch</t>
  </si>
  <si>
    <t xml:space="preserve">Scott Storch</t>
  </si>
  <si>
    <t xml:space="preserve">Produced Chris Brown's Run It! at Hit Factory Criteria in 2005.</t>
  </si>
  <si>
    <t xml:space="preserve">lanier</t>
  </si>
  <si>
    <t xml:space="preserve">Bob Lanier</t>
  </si>
  <si>
    <t xml:space="preserve">general manager, Hit Factory Criteria; COO, Hit Factory Entertainment</t>
  </si>
  <si>
    <t xml:space="preserve">MIXH</t>
  </si>
  <si>
    <t xml:space="preserve">Named as general manager in the 2008 fiftieth anniversary coverage.</t>
  </si>
  <si>
    <t xml:space="preserve">soong</t>
  </si>
  <si>
    <t xml:space="preserve">Simon Soong</t>
  </si>
  <si>
    <t xml:space="preserve">chief technician, Hit Factory Criteria</t>
  </si>
  <si>
    <t xml:space="preserve">Named as chief technician in the 2008 fiftieth anniversary coverage.</t>
  </si>
  <si>
    <t xml:space="preserve">lefeld</t>
  </si>
  <si>
    <t xml:space="preserve">Guillermo Lefeld</t>
  </si>
  <si>
    <t xml:space="preserve">co founder, Hit Central Records</t>
  </si>
  <si>
    <t xml:space="preserve">HCR</t>
  </si>
  <si>
    <t xml:space="preserve">Co founded Hit Central Records on NE 149th Street in 2013.</t>
  </si>
  <si>
    <t xml:space="preserve">joubran</t>
  </si>
  <si>
    <t xml:space="preserve">James Joubran</t>
  </si>
  <si>
    <t xml:space="preserve">reynoso</t>
  </si>
  <si>
    <t xml:space="preserve">Pablo Reynoso</t>
  </si>
  <si>
    <t xml:space="preserve">partner, Miami Beach Recording Studios (from 2015)</t>
  </si>
  <si>
    <t xml:space="preserve">Active; the studio's contact.</t>
  </si>
  <si>
    <t xml:space="preserve">Partner in Miami Beach Recording Studios since 2015.</t>
  </si>
  <si>
    <t xml:space="preserve">pichardo</t>
  </si>
  <si>
    <t xml:space="preserve">Ralph Pichardo</t>
  </si>
  <si>
    <t xml:space="preserve">owner, Found Sound Records</t>
  </si>
  <si>
    <t xml:space="preserve">FSR FSRB</t>
  </si>
  <si>
    <t xml:space="preserve">Opened Found Sound Records in the NoMi arts district on NE 123rd Street in 2019.</t>
  </si>
  <si>
    <t xml:space="preserve">tate</t>
  </si>
  <si>
    <t xml:space="preserve">Jimmy Tate</t>
  </si>
  <si>
    <t xml:space="preserve">developer, Tate Capital (Allure North Miami)</t>
  </si>
  <si>
    <t xml:space="preserve">FYA ROK BTN BTR2</t>
  </si>
  <si>
    <t xml:space="preserve">The developer behind Allure North Miami, on a 99 year ground lease of city land next to the Criteria block; his campaign donations to the mayor became part of the public debate on the deal.</t>
  </si>
  <si>
    <t xml:space="preserve">karp</t>
  </si>
  <si>
    <t xml:space="preserve">Kobi Karp</t>
  </si>
  <si>
    <t xml:space="preserve">architect, Allure North Miami</t>
  </si>
  <si>
    <t xml:space="preserve">FYA MCI</t>
  </si>
  <si>
    <t xml:space="preserve">Designed the 20 storey Allure tower.</t>
  </si>
  <si>
    <t xml:space="preserve">jacobbatt</t>
  </si>
  <si>
    <t xml:space="preserve">Jacob Batt</t>
  </si>
  <si>
    <t xml:space="preserve">mastering engineer and studio manager, Afterhours Music</t>
  </si>
  <si>
    <t xml:space="preserve">Runs the corridor's in house mastering practice at Afterhours.</t>
  </si>
  <si>
    <t xml:space="preserve">abebe</t>
  </si>
  <si>
    <t xml:space="preserve">Abebe Lewis</t>
  </si>
  <si>
    <t xml:space="preserve">runs Circle House Studios</t>
  </si>
  <si>
    <t xml:space="preserve">The second generation running Circle House.</t>
  </si>
  <si>
    <t xml:space="preserve">stein</t>
  </si>
  <si>
    <t xml:space="preserve">Jonny Stein</t>
  </si>
  <si>
    <t xml:space="preserve">manager, The Guitar Nook</t>
  </si>
  <si>
    <t xml:space="preserve">GTN</t>
  </si>
  <si>
    <t xml:space="preserve">Manages the family owned guitar shop and Fender authorised repair bench on Biscayne Boulevard.</t>
  </si>
  <si>
    <t xml:space="preserve">dezer</t>
  </si>
  <si>
    <t xml:space="preserve">Michael and Gil Dezer</t>
  </si>
  <si>
    <t xml:space="preserve">developers, Dezer Development (Dezerland Park West)</t>
  </si>
  <si>
    <t xml:space="preserve">FYD FDD MSA</t>
  </si>
  <si>
    <t xml:space="preserve">The Sunny Isles Beach developers proposing 600 units on the 4.4 acre truck lot at 1890 NE 146th Street.</t>
  </si>
  <si>
    <t xml:space="preserve">gleason</t>
  </si>
  <si>
    <t xml:space="preserve">The Jackie Gleason Show</t>
  </si>
  <si>
    <t xml:space="preserve">artist</t>
  </si>
  <si>
    <t xml:space="preserve">Artists and records</t>
  </si>
  <si>
    <t xml:space="preserve">television</t>
  </si>
  <si>
    <t xml:space="preserve">Relocated to Florida in 1964 and used Criteria, the client that justified the first expansion.</t>
  </si>
  <si>
    <t xml:space="preserve">jamesbrown</t>
  </si>
  <si>
    <t xml:space="preserve">James Brown</t>
  </si>
  <si>
    <t xml:space="preserve">soul</t>
  </si>
  <si>
    <t xml:space="preserve">Cut I Got You (I Feel Good) at Criteria on 6 May 1965, the studio's first gold record.</t>
  </si>
  <si>
    <t xml:space="preserve">innercircle</t>
  </si>
  <si>
    <t xml:space="preserve">Inner Circle</t>
  </si>
  <si>
    <t xml:space="preserve">reggae</t>
  </si>
  <si>
    <t xml:space="preserve">The band whose members Ian Lewis and Touter Harvey founded Circle House Studios.</t>
  </si>
  <si>
    <t xml:space="preserve">aretha</t>
  </si>
  <si>
    <t xml:space="preserve">Aretha Franklin</t>
  </si>
  <si>
    <t xml:space="preserve">Spirit in the Dark sessions and five tracks of Young, Gifted and Black (Day Dreaming, Rock Steady) recorded at Criteria with Wexler, Mardin and Dowd.</t>
  </si>
  <si>
    <t xml:space="preserve">benton</t>
  </si>
  <si>
    <t xml:space="preserve">Brook Benton</t>
  </si>
  <si>
    <t xml:space="preserve">Rainy Night in Georgia, produced by Arif Mardin at Criteria in 1969.</t>
  </si>
  <si>
    <t xml:space="preserve">dixieflyers</t>
  </si>
  <si>
    <t xml:space="preserve">The Dixie Flyers</t>
  </si>
  <si>
    <t xml:space="preserve">Atlantic's Miami house band</t>
  </si>
  <si>
    <t xml:space="preserve">Disbanded in the early 1970s.</t>
  </si>
  <si>
    <t xml:space="preserve">The Memphis players Jerry Wexler installed at Criteria as Atlantic's house band, the personnel core of the Atlantic Studios South era.</t>
  </si>
  <si>
    <t xml:space="preserve">derek</t>
  </si>
  <si>
    <t xml:space="preserve">Derek and the Dominos</t>
  </si>
  <si>
    <t xml:space="preserve">rock</t>
  </si>
  <si>
    <t xml:space="preserve">Recorded Layla and Other Assorted Love Songs at Criteria, the sole studio, from 28 August to 1 October 1970 with Tom Dowd, Ron and Howard Albert, Chuck Kirkpatrick and Karl Richardson.</t>
  </si>
  <si>
    <t xml:space="preserve">idlewild</t>
  </si>
  <si>
    <t xml:space="preserve">Idlewild South (1970)</t>
  </si>
  <si>
    <t xml:space="preserve">record</t>
  </si>
  <si>
    <t xml:space="preserve">landmark record</t>
  </si>
  <si>
    <t xml:space="preserve">DGIS W WAB</t>
  </si>
  <si>
    <t xml:space="preserve">landmark</t>
  </si>
  <si>
    <t xml:space="preserve">recorded at, several studios</t>
  </si>
  <si>
    <t xml:space="preserve">The Macon to Miami route: sessions moved from Capricorn's unfinished Macon room to Criteria in March 1970</t>
  </si>
  <si>
    <t xml:space="preserve">The Allman Brothers Band. Recorded at Capricorn Sound Studios in Macon, at Criteria (credited on the sleeve as Atlantic South, Criteria Studios, Miami) from mid March 1970 when Tom Dowd found the Macon room unfit to record in, and at Regent Sound in New York for one track. Dowd producing; Howard and Ron Albert among the engineers; released on Capricorn through Atco. The beginning of the Allman relationship with the building.</t>
  </si>
  <si>
    <t xml:space="preserve">layla</t>
  </si>
  <si>
    <t xml:space="preserve">Layla and Other Assorted Love Songs (1970)</t>
  </si>
  <si>
    <t xml:space="preserve">W CRW TDF</t>
  </si>
  <si>
    <t xml:space="preserve">sole studio</t>
  </si>
  <si>
    <t xml:space="preserve">The record most often used to explain the building</t>
  </si>
  <si>
    <t xml:space="preserve">Derek and the Dominos, Criteria as sole studio, 28 August to 1 October 1970; Tom Dowd producing; Ron Albert, Howard Albert, Chuck Kirkpatrick and Karl Richardson engineering.</t>
  </si>
  <si>
    <t xml:space="preserve">allman</t>
  </si>
  <si>
    <t xml:space="preserve">The Allman Brothers Band</t>
  </si>
  <si>
    <t xml:space="preserve">southern rock</t>
  </si>
  <si>
    <t xml:space="preserve">Idlewild South moved from Capricorn's Macon studio to Criteria in March 1970; the studio tracks of Eat a Peach were cut here between September and December 1971.</t>
  </si>
  <si>
    <t xml:space="preserve">bettywright</t>
  </si>
  <si>
    <t xml:space="preserve">Betty Wright</t>
  </si>
  <si>
    <t xml:space="preserve">Clean Up Woman (1971), the Alston hit, was recorded at Criteria.</t>
  </si>
  <si>
    <t xml:space="preserve">stills</t>
  </si>
  <si>
    <t xml:space="preserve">Stephen Stills and Manassas</t>
  </si>
  <si>
    <t xml:space="preserve">Stephen Stills 2 and Manassas engineered by the Albert brothers at Criteria.</t>
  </si>
  <si>
    <t xml:space="preserve">eatapeach</t>
  </si>
  <si>
    <t xml:space="preserve">Eat a Peach (1972)</t>
  </si>
  <si>
    <t xml:space="preserve">DGEP W</t>
  </si>
  <si>
    <t xml:space="preserve">partial recording</t>
  </si>
  <si>
    <t xml:space="preserve">Studio tracks at Criteria, September to December 1971; live tracks at Fillmore East</t>
  </si>
  <si>
    <t xml:space="preserve">The Allman Brothers Band. Every studio track recorded at Criteria between September and December 1971, before and after Duane Allman's death, with Tom Dowd producing and Howard and Ron Albert among the engineers; the live sides from the Fillmore East. Not a sole studio credit: the album is half a live record. Capricorn.</t>
  </si>
  <si>
    <t xml:space="preserve">ygb</t>
  </si>
  <si>
    <t xml:space="preserve">Young, Gifted and Black (1972)</t>
  </si>
  <si>
    <t xml:space="preserve">DGYG W MIXA</t>
  </si>
  <si>
    <t xml:space="preserve">Five of the album's tracks, the Atlantic Studios South era at its peak</t>
  </si>
  <si>
    <t xml:space="preserve">Aretha Franklin. Five tracks recorded at Criteria (Day Dreaming, Rock Steady, All the King's Horses, I've Been Loving You Too Long, First Snow in Kokomo) with Chuck Kirkpatrick and Howard and Ron Albert engineering, the rest at Atlantic Studios in New York; Jerry Wexler, Arif Mardin and Tom Dowd producing; Atlantic. The album that shows what Atlantic's Miami base was for.</t>
  </si>
  <si>
    <t xml:space="preserve">oceanblvdlp</t>
  </si>
  <si>
    <t xml:space="preserve">461 Ocean Boulevard (1974)</t>
  </si>
  <si>
    <t xml:space="preserve">W CRW</t>
  </si>
  <si>
    <t xml:space="preserve">The record that brought the Bee Gees to Miami by way of a suggestion</t>
  </si>
  <si>
    <t xml:space="preserve">Eric Clapton, Criteria, April and May 1974; Tom Dowd producing, Karl Richardson engineering; RSO.</t>
  </si>
  <si>
    <t xml:space="preserve">awb</t>
  </si>
  <si>
    <t xml:space="preserve">Average White Band</t>
  </si>
  <si>
    <t xml:space="preserve">funk and soul</t>
  </si>
  <si>
    <t xml:space="preserve">AWB was made at Atlantic New York and Criteria between December 1973 and May 1974 with Arif Mardin.</t>
  </si>
  <si>
    <t xml:space="preserve">clapton</t>
  </si>
  <si>
    <t xml:space="preserve">Eric Clapton</t>
  </si>
  <si>
    <t xml:space="preserve">Recorded 461 Ocean Boulevard at Criteria in April and May 1974, Tom Dowd producing and Karl Richardson engineering, while living at the Golden Beach house the album is named for. It was Clapton who suggested the Bee Gees try Criteria.</t>
  </si>
  <si>
    <t xml:space="preserve">beegees</t>
  </si>
  <si>
    <t xml:space="preserve">Bee Gees</t>
  </si>
  <si>
    <t xml:space="preserve">pop, disco</t>
  </si>
  <si>
    <t xml:space="preserve">Moved to Miami early in 1975 at Eric Clapton's suggestion to record Main Course; Children of the World, the Saturday Night Fever tracks' completion and mix, and Spirits Having Flown followed. The corridor's most consequential residents.</t>
  </si>
  <si>
    <t xml:space="preserve">elvinbishop</t>
  </si>
  <si>
    <t xml:space="preserve">Elvin Bishop</t>
  </si>
  <si>
    <t xml:space="preserve">Fooled Around and Fell in Love, recorded at Criteria with Bill Szymczyk.</t>
  </si>
  <si>
    <t xml:space="preserve">maincourse</t>
  </si>
  <si>
    <t xml:space="preserve">Main Course (1975)</t>
  </si>
  <si>
    <t xml:space="preserve">DGMC W MIXK</t>
  </si>
  <si>
    <t xml:space="preserve">The start of the Bee Gees, RSO, Richardson and Galuten era in Miami</t>
  </si>
  <si>
    <t xml:space="preserve">Bee Gees. Recorded at Criteria from 6 January to 21 February 1975 and at Atlantic Recording Studios in New York, Arif Mardin producing, Karl Richardson engineering the Criteria sessions and Lew Hahn the New York ones; RSO. The Gibbs moved to Miami for it and stayed; Jive Talkin' was written on the drive to the studio.</t>
  </si>
  <si>
    <t xml:space="preserve">sabbath</t>
  </si>
  <si>
    <t xml:space="preserve">Black Sabbath</t>
  </si>
  <si>
    <t xml:space="preserve">heavy metal</t>
  </si>
  <si>
    <t xml:space="preserve">Technical Ecstasy, recorded at Criteria in June 1976 in the room next to the Eagles; Heaven and Hell, recorded at Criteria and Studios Ferber in Paris in 1979 and 1980 with Martin Birch, the Dio era reset.</t>
  </si>
  <si>
    <t xml:space="preserve">marley</t>
  </si>
  <si>
    <t xml:space="preserve">Bob Marley and the Wailers</t>
  </si>
  <si>
    <t xml:space="preserve">Rastaman Vibration was recorded in Kingston and mixed at Criteria; the map codes it as a mix credit, not a recording.</t>
  </si>
  <si>
    <t xml:space="preserve">eagles</t>
  </si>
  <si>
    <t xml:space="preserve">Eagles</t>
  </si>
  <si>
    <t xml:space="preserve">Hotel California, recorded at Criteria and the Record Plant between March and October 1976; Bill Szymczyk insisted on Miami after a Los Angeles earthquake.</t>
  </si>
  <si>
    <t xml:space="preserve">fleetwood</t>
  </si>
  <si>
    <t xml:space="preserve">Fleetwood Mac</t>
  </si>
  <si>
    <t xml:space="preserve">Rumours lists Criteria first among its seven studios; new tracks were crafted in Florida early in 1976 and Ken Caillat returned to Criteria for the Go Your Own Way guitar solo.</t>
  </si>
  <si>
    <t xml:space="preserve">hotelcalifornia</t>
  </si>
  <si>
    <t xml:space="preserve">Hotel California (1976)</t>
  </si>
  <si>
    <t xml:space="preserve">W CRW MIX50</t>
  </si>
  <si>
    <t xml:space="preserve">Studio C in the 1976 rock boom</t>
  </si>
  <si>
    <t xml:space="preserve">Eagles, recorded at Criteria and the Record Plant, March to October 1976; Bill Szymczyk producing in Studio C.</t>
  </si>
  <si>
    <t xml:space="preserve">technicalecstasy</t>
  </si>
  <si>
    <t xml:space="preserve">Technical Ecstasy (1976)</t>
  </si>
  <si>
    <t xml:space="preserve">Black Sabbath's first Criteria record, next door to the Eagles</t>
  </si>
  <si>
    <t xml:space="preserve">Black Sabbath, recorded at Criteria in June 1976, the room adjacent to the Hotel California sessions; the reference source lists no other studio.</t>
  </si>
  <si>
    <t xml:space="preserve">andygibb</t>
  </si>
  <si>
    <t xml:space="preserve">Andy Gibb</t>
  </si>
  <si>
    <t xml:space="preserve">pop</t>
  </si>
  <si>
    <t xml:space="preserve">Flowing Rivers (1977) and Shadow Dancing (1978, Criteria and Wally Heider) with Galuten and Richardson.</t>
  </si>
  <si>
    <t xml:space="preserve">csn</t>
  </si>
  <si>
    <t xml:space="preserve">Crosby, Stills and Nash</t>
  </si>
  <si>
    <t xml:space="preserve">CSN (1977), co produced and engineered by the Albert brothers; the Criteria and Albert Brothers articles place the sessions here, the album article names no studio.</t>
  </si>
  <si>
    <t xml:space="preserve">skynyrd</t>
  </si>
  <si>
    <t xml:space="preserve">Lynyrd Skynyrd</t>
  </si>
  <si>
    <t xml:space="preserve">DGSS DGSD DGLG UDM LSS</t>
  </si>
  <si>
    <t xml:space="preserve">Street Survivors began at Criteria in April 1977 with Tom Dowd; the band and its management rejected the first version and recut the album at Studio One in Doraville that summer, and the released record credits Criteria, Studio One and Muscle Shoals Sound, with Dennis Hetzendorfer as the Criteria engineer. The April 1977 Criteria takes were issued on the 1991 Definitive Collection. Legend (1987) was remixed at Criteria with Dowd producing, with July 1987 overdubs. On the map for those two documented sessions, not as a Southern rock association.</t>
  </si>
  <si>
    <t xml:space="preserve">peterbrown</t>
  </si>
  <si>
    <t xml:space="preserve">Peter Brown</t>
  </si>
  <si>
    <t xml:space="preserve">disco</t>
  </si>
  <si>
    <t xml:space="preserve">Do You Wanna Get Funky With Me was cut at Studio Center in North Miami.</t>
  </si>
  <si>
    <t xml:space="preserve">rumours</t>
  </si>
  <si>
    <t xml:space="preserve">Rumours (1977)</t>
  </si>
  <si>
    <t xml:space="preserve">Criteria first among seven studios; a partial credit</t>
  </si>
  <si>
    <t xml:space="preserve">Fleetwood Mac, Criteria first among seven studios; new tracks crafted in Florida early in 1976 and the Go Your Own Way guitar solo cut here.</t>
  </si>
  <si>
    <t xml:space="preserve">snf</t>
  </si>
  <si>
    <t xml:space="preserve">Saturday Night Fever (1977)</t>
  </si>
  <si>
    <t xml:space="preserve">completed and mixed</t>
  </si>
  <si>
    <t xml:space="preserve">The Bee Gees tracks finished and mixed here, not recorded here</t>
  </si>
  <si>
    <t xml:space="preserve">The Bee Gees tracks were recorded at Chateau d'Herouville in France and finished and mixed at Criteria, with Joe Lala's timbales and Miami strings added here; the album lists Criteria among its studios. A completion and mix credit, stated as such.</t>
  </si>
  <si>
    <t xml:space="preserve">julio</t>
  </si>
  <si>
    <t xml:space="preserve">Julio Iglesias</t>
  </si>
  <si>
    <t xml:space="preserve">Latin pop</t>
  </si>
  <si>
    <t xml:space="preserve">Emociones (1978), Momentos (1982) and Non Stop (1988) each list Criteria among their studios; 1100 Bel Air Place does not.</t>
  </si>
  <si>
    <t xml:space="preserve">acdc</t>
  </si>
  <si>
    <t xml:space="preserve">AC/DC</t>
  </si>
  <si>
    <t xml:space="preserve">Highway to Hell's first sessions with Eddie Kramer at Criteria in early 1979 were abandoned; the album carries no Criteria credit and is on the map as a documented false start.</t>
  </si>
  <si>
    <t xml:space="preserve">spirits</t>
  </si>
  <si>
    <t xml:space="preserve">Spirits Having Flown (1979)</t>
  </si>
  <si>
    <t xml:space="preserve">W SOS</t>
  </si>
  <si>
    <t xml:space="preserve">The RSO era's closing record, made entirely in the building</t>
  </si>
  <si>
    <t xml:space="preserve">Bee Gees, Criteria as sole studio, March to November 1978; Gibb, Galuten and Richardson producing.</t>
  </si>
  <si>
    <t xml:space="preserve">heavenhell</t>
  </si>
  <si>
    <t xml:space="preserve">Heaven and Hell (1980)</t>
  </si>
  <si>
    <t xml:space="preserve">Criteria's continuity from the 1976 rock boom into the Dio era Black Sabbath reset</t>
  </si>
  <si>
    <t xml:space="preserve">Black Sabbath. Recorded at Criteria in Miami and Studios Ferber in Paris, with Neon Knights written and cut in Paris in January 1980 after the Miami sessions; produced and engineered by Martin Birch; Vertigo. The band's second Criteria record, four years after Technical Ecstasy.</t>
  </si>
  <si>
    <t xml:space="preserve">mellencamp</t>
  </si>
  <si>
    <t xml:space="preserve">John Mellencamp</t>
  </si>
  <si>
    <t xml:space="preserve">American Fool, including Jack and Diane, was made in Studio E with Don Gehman in 1981 and 1982.</t>
  </si>
  <si>
    <t xml:space="preserve">aerosmith</t>
  </si>
  <si>
    <t xml:space="preserve">Aerosmith</t>
  </si>
  <si>
    <t xml:space="preserve">Rock in a Hard Place lists Criteria among its studios, Jack Douglas producing. Permanent Vacation does not.</t>
  </si>
  <si>
    <t xml:space="preserve">estefan</t>
  </si>
  <si>
    <t xml:space="preserve">Gloria Estefan and Miami Sound Machine</t>
  </si>
  <si>
    <t xml:space="preserve">Let It Loose (1987) was recorded and mixed at Criteria, the sleeve's only studio, with Eric Schilling recording and mixing; Cuts Both Ways (1989) is placed at Criteria by the reference source.</t>
  </si>
  <si>
    <t xml:space="preserve">letitloose</t>
  </si>
  <si>
    <t xml:space="preserve">Let It Loose (1987)</t>
  </si>
  <si>
    <t xml:space="preserve">DGLL W MIXE</t>
  </si>
  <si>
    <t xml:space="preserve">The Miami Latin pop line after the 1970s peak</t>
  </si>
  <si>
    <t xml:space="preserve">Gloria Estefan and Miami Sound Machine. Recorded and mixed at Criteria, the sleeve's only studio, with Eric Schilling recording and mixing; produced by Emilio Estefan Jr. and The Jerks (Joe Galdo, Lawrence Dermer, Rafael Vigil); Epic. The record that kept the building in Miami's own pop story.</t>
  </si>
  <si>
    <t xml:space="preserve">coverdalepage</t>
  </si>
  <si>
    <t xml:space="preserve">Coverdale Page</t>
  </si>
  <si>
    <t xml:space="preserve">Vocals and overdubs at Criteria for the 1993 album.</t>
  </si>
  <si>
    <t xml:space="preserve">manson</t>
  </si>
  <si>
    <t xml:space="preserve">Marilyn Manson</t>
  </si>
  <si>
    <t xml:space="preserve">industrial rock</t>
  </si>
  <si>
    <t xml:space="preserve">Portrait of an American Family began at Criteria from August to December 1993 before being reworked in Los Angeles.</t>
  </si>
  <si>
    <t xml:space="preserve">airmiami</t>
  </si>
  <si>
    <t xml:space="preserve">Air Miami</t>
  </si>
  <si>
    <t xml:space="preserve">indie pop</t>
  </si>
  <si>
    <t xml:space="preserve">Me. Me. Me. recorded at Criteria in May 1995.</t>
  </si>
  <si>
    <t xml:space="preserve">trickdaddy</t>
  </si>
  <si>
    <t xml:space="preserve">Trick Daddy, Trina, Pitbull and Flo Rida</t>
  </si>
  <si>
    <t xml:space="preserve">Miami hip hop</t>
  </si>
  <si>
    <t xml:space="preserve">Early work credited to Circle House Studios; Pitbull's Hey Ma vocals were cut there in 2017.</t>
  </si>
  <si>
    <t xml:space="preserve">mj</t>
  </si>
  <si>
    <t xml:space="preserve">Michael Jackson</t>
  </si>
  <si>
    <t xml:space="preserve">The Rodney Jerkins tracks on Invincible were recorded at Criteria between 1999 and 2001.</t>
  </si>
  <si>
    <t xml:space="preserve">rem</t>
  </si>
  <si>
    <t xml:space="preserve">R.E.M.</t>
  </si>
  <si>
    <t xml:space="preserve">Reveal was mixed at Hit Factory Criteria, completed 31 October 2000; a mix credit, not a recording.</t>
  </si>
  <si>
    <t xml:space="preserve">jayz</t>
  </si>
  <si>
    <t xml:space="preserve">Jay-Z</t>
  </si>
  <si>
    <t xml:space="preserve">hip hop</t>
  </si>
  <si>
    <t xml:space="preserve">The Black Album lists Hit Factory Criteria among its studios.</t>
  </si>
  <si>
    <t xml:space="preserve">chrisbrown</t>
  </si>
  <si>
    <t xml:space="preserve">Chris Brown</t>
  </si>
  <si>
    <t xml:space="preserve">R&amp;B</t>
  </si>
  <si>
    <t xml:space="preserve">Run It! recorded at Hit Factory Criteria with Scott Storch.</t>
  </si>
  <si>
    <t xml:space="preserve">furtado</t>
  </si>
  <si>
    <t xml:space="preserve">Nelly Furtado</t>
  </si>
  <si>
    <t xml:space="preserve">Loose lists Hit Factory Criteria among its studios, Timbaland producing.</t>
  </si>
  <si>
    <t xml:space="preserve">shakira</t>
  </si>
  <si>
    <t xml:space="preserve">Shakira</t>
  </si>
  <si>
    <t xml:space="preserve">Oral Fixation Vol. 2 and Hips Don't Lie list Hit Factory Criteria among their studios.</t>
  </si>
  <si>
    <t xml:space="preserve">mana</t>
  </si>
  <si>
    <t xml:space="preserve">Mana</t>
  </si>
  <si>
    <t xml:space="preserve">rock en espanol</t>
  </si>
  <si>
    <t xml:space="preserve">Amar es Combatir, February to May 2006, placed at Hit Factory Criteria by the reference source; the album credits reproduced on Discogs carry no studio field, so the session stays an edge and is not a landmark record node.</t>
  </si>
  <si>
    <t xml:space="preserve">vanbuuren</t>
  </si>
  <si>
    <t xml:space="preserve">Armin van Buuren, Gavin DeGraw and Waka Flocka</t>
  </si>
  <si>
    <t xml:space="preserve">clients</t>
  </si>
  <si>
    <t xml:space="preserve">Credits listed by Velvet Basement Recording Studios.</t>
  </si>
  <si>
    <t xml:space="preserve">paramore</t>
  </si>
  <si>
    <t xml:space="preserve">Paramore and Marilyn Manson (MBRS)</t>
  </si>
  <si>
    <t xml:space="preserve">Clients named by Miami Beach Recording Studios, with HBO Max Mexico.</t>
  </si>
  <si>
    <t xml:space="preserve">pharrell</t>
  </si>
  <si>
    <t xml:space="preserve">Pharrell Williams</t>
  </si>
  <si>
    <t xml:space="preserve">Happy is credited to Circle House Studios.</t>
  </si>
  <si>
    <t xml:space="preserve">aliciakeys</t>
  </si>
  <si>
    <t xml:space="preserve">Alicia Keys</t>
  </si>
  <si>
    <t xml:space="preserve">Named by the studio as a recent client of the refitted Studio D.</t>
  </si>
  <si>
    <t xml:space="preserve">anuel</t>
  </si>
  <si>
    <t xml:space="preserve">Anuel AA</t>
  </si>
  <si>
    <t xml:space="preserve">Latin trap</t>
  </si>
  <si>
    <t xml:space="preserve">rodwave</t>
  </si>
  <si>
    <t xml:space="preserve">Rod Wave</t>
  </si>
  <si>
    <t xml:space="preserve">shenseea</t>
  </si>
  <si>
    <t xml:space="preserve">Shenseea</t>
  </si>
  <si>
    <t xml:space="preserve">dancehall</t>
  </si>
  <si>
    <t xml:space="preserve">yandel</t>
  </si>
  <si>
    <t xml:space="preserve">Yandel</t>
  </si>
  <si>
    <t xml:space="preserve">reggaeton</t>
  </si>
  <si>
    <t xml:space="preserve">atlantic</t>
  </si>
  <si>
    <t xml:space="preserve">Atlantic Records</t>
  </si>
  <si>
    <t xml:space="preserve">label</t>
  </si>
  <si>
    <t xml:space="preserve">Labels and publishers</t>
  </si>
  <si>
    <t xml:space="preserve">founding year 1947, before the map starts; placed at 1958</t>
  </si>
  <si>
    <t xml:space="preserve">record label</t>
  </si>
  <si>
    <t xml:space="preserve">W MIXA DIG</t>
  </si>
  <si>
    <t xml:space="preserve">The label that made Criteria Atlantic Studios South from about 1969 to 1975: Wexler, Dowd and Mardin, the Dixie Flyers, Aretha Franklin, Wilson Pickett, Average White Band and Brook Benton, and the RSO releases it distributed.</t>
  </si>
  <si>
    <t xml:space="preserve">goldcoast</t>
  </si>
  <si>
    <t xml:space="preserve">Criteria Gold Coast</t>
  </si>
  <si>
    <t xml:space="preserve">founding year 1950, before the map starts; placed at 1958</t>
  </si>
  <si>
    <t xml:space="preserve">Emerman's jazz label before the studio</t>
  </si>
  <si>
    <t xml:space="preserve">Short lived.</t>
  </si>
  <si>
    <t xml:space="preserve">W HFN</t>
  </si>
  <si>
    <t xml:space="preserve">Mack Emerman's 1950s jazz label, the name he carried into the studio.</t>
  </si>
  <si>
    <t xml:space="preserve">alston</t>
  </si>
  <si>
    <t xml:space="preserve">Alston Records</t>
  </si>
  <si>
    <t xml:space="preserve">Stone and Alaimo label</t>
  </si>
  <si>
    <t xml:space="preserve">Folded into the TK group.</t>
  </si>
  <si>
    <t xml:space="preserve">The label whose Clean Up Woman by Betty Wright was cut at Criteria in 1971.</t>
  </si>
  <si>
    <t xml:space="preserve">capricorn</t>
  </si>
  <si>
    <t xml:space="preserve">Capricorn Records</t>
  </si>
  <si>
    <t xml:space="preserve">Macon, Georgia label</t>
  </si>
  <si>
    <t xml:space="preserve">Ended 1979; revived later under other owners.</t>
  </si>
  <si>
    <t xml:space="preserve">The Allman Brothers' label; Idlewild South started in Macon and moved to Criteria with Tom Dowd, and Eat a Peach's studio tracks were made here.</t>
  </si>
  <si>
    <t xml:space="preserve">hitfactory</t>
  </si>
  <si>
    <t xml:space="preserve">The Hit Factory</t>
  </si>
  <si>
    <t xml:space="preserve">New York studio company</t>
  </si>
  <si>
    <t xml:space="preserve">Runs Hit Factory Noho in New York; the Manhattan studio closed in 2005.</t>
  </si>
  <si>
    <t xml:space="preserve">HFH WHF MIXM</t>
  </si>
  <si>
    <t xml:space="preserve">Founded by Jerry Ragovoy in 1969, bought by Ed Germano in 1975, owner of Criteria from January 1999 to 2012 with the Hit Factory Criteria name in use until 2017.</t>
  </si>
  <si>
    <t xml:space="preserve">tk</t>
  </si>
  <si>
    <t xml:space="preserve">TK Records</t>
  </si>
  <si>
    <t xml:space="preserve">Henry Stone and Steve Alaimo's Hialeah label and studio</t>
  </si>
  <si>
    <t xml:space="preserve">Bankrupt 1981.</t>
  </si>
  <si>
    <t xml:space="preserve">WTK W</t>
  </si>
  <si>
    <t xml:space="preserve">Miami's other studio system of the 1970s, built in the attic of Stone's Hialeah office by engineer Terry Kane, home of KC and the Sunshine Band. No ownership tie to Criteria; linked through Alaimo and the Alston session.</t>
  </si>
  <si>
    <t xml:space="preserve">rso</t>
  </si>
  <si>
    <t xml:space="preserve">RSO Records</t>
  </si>
  <si>
    <t xml:space="preserve">Robert Stigwood's label</t>
  </si>
  <si>
    <t xml:space="preserve">Ended 1983.</t>
  </si>
  <si>
    <t xml:space="preserve">Stigwood arranged Clapton's 461 Ocean Boulevard at Criteria in 1974; the Bee Gees' Main Course through Spirits Having Flown, Saturday Night Fever and Andy Gibb's Shadow Dancing are Criteria made RSO releases.</t>
  </si>
  <si>
    <t xml:space="preserve">vision</t>
  </si>
  <si>
    <t xml:space="preserve">Vision Records</t>
  </si>
  <si>
    <t xml:space="preserve">label attached to AudioVision Studios</t>
  </si>
  <si>
    <t xml:space="preserve">WAB AVS</t>
  </si>
  <si>
    <t xml:space="preserve">Howard Albert and Steve Alaimo's 1987 label, the twin of AudioVision Studios on West Dixie Highway.</t>
  </si>
  <si>
    <t xml:space="preserve">schoolofrock</t>
  </si>
  <si>
    <t xml:space="preserve">School of Rock North Miami</t>
  </si>
  <si>
    <t xml:space="preserve">school</t>
  </si>
  <si>
    <t xml:space="preserve">Schools</t>
  </si>
  <si>
    <t xml:space="preserve">2000 NE 146th St</t>
  </si>
  <si>
    <t xml:space="preserve">performance based music school for children and adults</t>
  </si>
  <si>
    <t xml:space="preserve">SOR DET YLP</t>
  </si>
  <si>
    <t xml:space="preserve">https://www.schoolofrock.com/locations/northmiami/our-school</t>
  </si>
  <si>
    <t xml:space="preserve">The franchise school on NE 146th Street, one block from Criteria, across from the Dezer and Allure sites. Opening year not recorded.</t>
  </si>
  <si>
    <t xml:space="preserve">sae</t>
  </si>
  <si>
    <t xml:space="preserve">SAE Institute Miami</t>
  </si>
  <si>
    <t xml:space="preserve">16051 W Dixie Hwy, Suite 200</t>
  </si>
  <si>
    <t xml:space="preserve">audio engineering diploma and associate degree programmes; in house studios</t>
  </si>
  <si>
    <t xml:space="preserve">SAE DET YLP</t>
  </si>
  <si>
    <t xml:space="preserve">https://usa.sae.edu/campuses/miami/</t>
  </si>
  <si>
    <t xml:space="preserve">The workforce feeder at the northern end of the corridor, on West Dixie Highway since 2002, with its own studios.</t>
  </si>
  <si>
    <t xml:space="preserve">forte</t>
  </si>
  <si>
    <t xml:space="preserve">Forte Music and Arts Academy</t>
  </si>
  <si>
    <t xml:space="preserve">13499 Biscayne Blvd, Suite 105</t>
  </si>
  <si>
    <t xml:space="preserve">music and arts lessons; room rental</t>
  </si>
  <si>
    <t xml:space="preserve">FMA YLP</t>
  </si>
  <si>
    <t xml:space="preserve">https://www.fortemusicarts.com/contact-us.html</t>
  </si>
  <si>
    <t xml:space="preserve">Lessons in studio, at home and online from the Sailboat Cay building on Biscayne Boulevard; the fourth of the corridor's schools.</t>
  </si>
  <si>
    <t xml:space="preserve">liveschool</t>
  </si>
  <si>
    <t xml:space="preserve">LIVE! School of Music</t>
  </si>
  <si>
    <t xml:space="preserve">1788 Sans Souci Blvd</t>
  </si>
  <si>
    <t xml:space="preserve">band programme, private lessons and camps; on site studio</t>
  </si>
  <si>
    <t xml:space="preserve">Active. Public listing updated May 2026; a second campus in Hallandale.</t>
  </si>
  <si>
    <t xml:space="preserve">LSM DET YLP</t>
  </si>
  <si>
    <t xml:space="preserve">https://www.liveschoolofmusic.com/</t>
  </si>
  <si>
    <t xml:space="preserve">A performance school on Sans Souci Boulevard since 2007 with an on site studio, the talent feeder of the corridor's southern half.</t>
  </si>
  <si>
    <t xml:space="preserve">mci</t>
  </si>
  <si>
    <t xml:space="preserve">MCI (Music Center Incorporated)</t>
  </si>
  <si>
    <t xml:space="preserve">shop</t>
  </si>
  <si>
    <t xml:space="preserve">Gear, repair and record stores</t>
  </si>
  <si>
    <t xml:space="preserve">founding year 1955, before the map starts; placed at 1958</t>
  </si>
  <si>
    <t xml:space="preserve">console and tape machine manufacturer, Fort Lauderdale</t>
  </si>
  <si>
    <t xml:space="preserve">Sold to Sony in 1982.</t>
  </si>
  <si>
    <t xml:space="preserve">Jeep Harned's company, whose consoles and multitracks were proven on Criteria's floor with Tom Dowd's help; the manufacturing branch of the Criteria lineage. Studio E's 56 channel console was a custom MCI.</t>
  </si>
  <si>
    <t xml:space="preserve">spacemusic</t>
  </si>
  <si>
    <t xml:space="preserve">Space Music</t>
  </si>
  <si>
    <t xml:space="preserve">13630 W Dixie Hwy</t>
  </si>
  <si>
    <t xml:space="preserve">full line music store: instruments and studio gear</t>
  </si>
  <si>
    <t xml:space="preserve">SPM DET YLP</t>
  </si>
  <si>
    <t xml:space="preserve">https://www.spacemusicfl.com/</t>
  </si>
  <si>
    <t xml:space="preserve">The corridor's instrument shop, on West Dixie Highway a mile south of the anchor.</t>
  </si>
  <si>
    <t xml:space="preserve">wynwoodsound</t>
  </si>
  <si>
    <t xml:space="preserve">Wynwood Sound</t>
  </si>
  <si>
    <t xml:space="preserve">750 NE 113th St</t>
  </si>
  <si>
    <t xml:space="preserve">wireless microphone brand; business tax record, Music Service</t>
  </si>
  <si>
    <t xml:space="preserve">Active online; the Biscayne Park street address is a tax record only.</t>
  </si>
  <si>
    <t xml:space="preserve">WYS BTR</t>
  </si>
  <si>
    <t xml:space="preserve">https://wynwood-sound.com/pages/about</t>
  </si>
  <si>
    <t xml:space="preserve">A microphone hardware brand whose Music Service tax receipt sits on NE 113th Street in Biscayne Park; the detection screened it as music, confirmed. Tax record only for the address.</t>
  </si>
  <si>
    <t xml:space="preserve">abemusic</t>
  </si>
  <si>
    <t xml:space="preserve">Abe Music</t>
  </si>
  <si>
    <t xml:space="preserve">1724 NE 163rd St</t>
  </si>
  <si>
    <t xml:space="preserve">neighbourhood instrument retailer</t>
  </si>
  <si>
    <t xml:space="preserve">Active on listings; the directory gives 50 years in business.</t>
  </si>
  <si>
    <t xml:space="preserve">ABE YLP</t>
  </si>
  <si>
    <t xml:space="preserve">https://www.yellowpages.com/north-miami-beach-fl/mip/abe-music-497731903</t>
  </si>
  <si>
    <t xml:space="preserve">A long running instrument shop on NE 163rd Street. Founding year is the listing's 50 years read back from 2026.</t>
  </si>
  <si>
    <t xml:space="preserve">bluenote</t>
  </si>
  <si>
    <t xml:space="preserve">Blue Note Records</t>
  </si>
  <si>
    <t xml:space="preserve">16401 NE 15th Ave</t>
  </si>
  <si>
    <t xml:space="preserve">jazz heavy record store, about 75,000 titles</t>
  </si>
  <si>
    <t xml:space="preserve">Closed; the closing year is not recorded (Bob Perry counted 25 years in retail from 1984).</t>
  </si>
  <si>
    <t xml:space="preserve">BNR BNRT YLP</t>
  </si>
  <si>
    <t xml:space="preserve">https://www.sflmusic.com/in-their-own-words-bob-perry/</t>
  </si>
  <si>
    <t xml:space="preserve">Bob Perry's shop across from the 163rd Street mall, Best Record Store of 2000, staffed by Lindell Trocard. The corridor's record store of record for a generation.</t>
  </si>
  <si>
    <t xml:space="preserve">brooklynvinyl</t>
  </si>
  <si>
    <t xml:space="preserve">Brooklyn Vintage and Vinyl</t>
  </si>
  <si>
    <t xml:space="preserve">15555 W Dixie Hwy, Unit 1057</t>
  </si>
  <si>
    <t xml:space="preserve">vintage and vinyl shop</t>
  </si>
  <si>
    <t xml:space="preserve">Closed; the listing carries a closed flag, updated February 2026.</t>
  </si>
  <si>
    <t xml:space="preserve">BVV YLP</t>
  </si>
  <si>
    <t xml:space="preserve">https://recordstoreday.com/Store/16441</t>
  </si>
  <si>
    <t xml:space="preserve">A Record Store Day participant on West Dixie Highway half a mile north of the anchor.</t>
  </si>
  <si>
    <t xml:space="preserve">foundsound</t>
  </si>
  <si>
    <t xml:space="preserve">Found Sound Records</t>
  </si>
  <si>
    <t xml:space="preserve">1654 NE 123rd St</t>
  </si>
  <si>
    <t xml:space="preserve">record store, buy sell trade</t>
  </si>
  <si>
    <t xml:space="preserve">Active. Open Wednesday to Sunday.</t>
  </si>
  <si>
    <t xml:space="preserve">FSR FSRB MNTR</t>
  </si>
  <si>
    <t xml:space="preserve">https://found-sound-records.com/visit</t>
  </si>
  <si>
    <t xml:space="preserve">Ralph Pichardo's vinyl shop in the NoMi arts district on NE 123rd Street since 2019.</t>
  </si>
  <si>
    <t xml:space="preserve">guitarnook</t>
  </si>
  <si>
    <t xml:space="preserve">The Guitar Nook</t>
  </si>
  <si>
    <t xml:space="preserve">13744 Biscayne Blvd</t>
  </si>
  <si>
    <t xml:space="preserve">guitar shop, Fender authorised repair bench, lessons</t>
  </si>
  <si>
    <t xml:space="preserve">GTN YLP</t>
  </si>
  <si>
    <t xml:space="preserve">https://www.theguitarnook.com/directions-to-the-guitar-nook.php</t>
  </si>
  <si>
    <t xml:space="preserve">The family owned guitar shop and repair bench on Biscayne Boulevard, the one gear repair business found within the ring.</t>
  </si>
  <si>
    <t xml:space="preserve">lsproductions</t>
  </si>
  <si>
    <t xml:space="preserve">LS Productions</t>
  </si>
  <si>
    <t xml:space="preserve">venue</t>
  </si>
  <si>
    <t xml:space="preserve">Venues, stages and promoters</t>
  </si>
  <si>
    <t xml:space="preserve">1815 NE 144th St</t>
  </si>
  <si>
    <t xml:space="preserve">promoter, business tax record</t>
  </si>
  <si>
    <t xml:space="preserve">promoter (tax record)</t>
  </si>
  <si>
    <t xml:space="preserve">A Promoter/Live/Events tax receipt on NE 144th Street: an events business with no stage of its own. Tax record only.</t>
  </si>
  <si>
    <t xml:space="preserve">livpromotion</t>
  </si>
  <si>
    <t xml:space="preserve">Liv Promotion</t>
  </si>
  <si>
    <t xml:space="preserve">15440 NE 14th Ave</t>
  </si>
  <si>
    <t xml:space="preserve">A Promoter/Live/Events tax receipt on NE 14th Avenue. Tax record only.</t>
  </si>
  <si>
    <t xml:space="preserve">littman</t>
  </si>
  <si>
    <t xml:space="preserve">Julius Littman Performing Arts Theater</t>
  </si>
  <si>
    <t xml:space="preserve">17011 NE 19th Ave</t>
  </si>
  <si>
    <t xml:space="preserve">city run theater with an upcoming shows page</t>
  </si>
  <si>
    <t xml:space="preserve">theater or hall</t>
  </si>
  <si>
    <t xml:space="preserve">LIT</t>
  </si>
  <si>
    <t xml:space="preserve">https://www.littmantheater.com/</t>
  </si>
  <si>
    <t xml:space="preserve">North Miami Beach's municipal theater on NE 19th Avenue, about a mile and a half from the anchor: a stage, not a music venue, booked by the city.</t>
  </si>
  <si>
    <t xml:space="preserve">moca</t>
  </si>
  <si>
    <t xml:space="preserve">Jazz at MOCA</t>
  </si>
  <si>
    <t xml:space="preserve">770 NE 125th St</t>
  </si>
  <si>
    <t xml:space="preserve">free monthly outdoor jazz series on the museum plaza</t>
  </si>
  <si>
    <t xml:space="preserve">series</t>
  </si>
  <si>
    <t xml:space="preserve">Active; the last Friday of each month for more than twenty years.</t>
  </si>
  <si>
    <t xml:space="preserve">MOCA MOCW</t>
  </si>
  <si>
    <t xml:space="preserve">https://www.mocanomi.org/jazz-at-moca</t>
  </si>
  <si>
    <t xml:space="preserve">The Museum of Contemporary Art's plaza series on NE 125th Street, about two miles from the anchor: a stage that exists once a month.</t>
  </si>
  <si>
    <t xml:space="preserve">lunastar</t>
  </si>
  <si>
    <t xml:space="preserve">Luna Star Cafe</t>
  </si>
  <si>
    <t xml:space="preserve">775 NE 125th St</t>
  </si>
  <si>
    <t xml:space="preserve">intimate live music cafe; own calendar</t>
  </si>
  <si>
    <t xml:space="preserve">music venue</t>
  </si>
  <si>
    <t xml:space="preserve">Active, Wednesday to Saturday; September 2026 shows on its calendar; Miami New Times Best Intimate Music Venue 2025.</t>
  </si>
  <si>
    <t xml:space="preserve">LUNA LUNS DET</t>
  </si>
  <si>
    <t xml:space="preserve">https://lunastarcafe.com/</t>
  </si>
  <si>
    <t xml:space="preserve">The nearest room with a booking calendar, on NE 125th Street about two miles from the anchor and outside the mile and a half ring. Folk and songwriter nights.</t>
  </si>
  <si>
    <t xml:space="preserve">globalgalaxy</t>
  </si>
  <si>
    <t xml:space="preserve">Global Galaxy Entertainment</t>
  </si>
  <si>
    <t xml:space="preserve">15050 NE 20th Ave, Suite 119</t>
  </si>
  <si>
    <t xml:space="preserve">events business, business tax record</t>
  </si>
  <si>
    <t xml:space="preserve">A tax receipt on NE 20th Avenue screened as events and promotion. Tax record only.</t>
  </si>
  <si>
    <t xml:space="preserve">v_1800lucky</t>
  </si>
  <si>
    <t xml:space="preserve">1-800-Lucky</t>
  </si>
  <si>
    <t xml:space="preserve">143 NW 23rd St</t>
  </si>
  <si>
    <t xml:space="preserve">Miami</t>
  </si>
  <si>
    <t xml:space="preserve">Live music bar / dive</t>
  </si>
  <si>
    <t xml:space="preserve">Active; booking evidence on file.</t>
  </si>
  <si>
    <t xml:space="preserve">VS DET</t>
  </si>
  <si>
    <t xml:space="preserve">https://1800lucky.com/miami-wynwood-1-800-lucky-events-weekly</t>
  </si>
  <si>
    <t xml:space="preserve">Wynwood, Miami. On the map as a countywide venue with booking evidence, pinned at its true location so the corridor's gap reads against the county's stages. Not linked to the corridor by any documented act.</t>
  </si>
  <si>
    <t xml:space="preserve">v_afishcalledavalon</t>
  </si>
  <si>
    <t xml:space="preserve">A Fish Called Avalon</t>
  </si>
  <si>
    <t xml:space="preserve">700 Ocean Dr</t>
  </si>
  <si>
    <t xml:space="preserve">Miami Beach</t>
  </si>
  <si>
    <t xml:space="preserve">SECM DET</t>
  </si>
  <si>
    <t xml:space="preserve">https://secretmiami.com/best-live-music-miami/</t>
  </si>
  <si>
    <t xml:space="preserve">South Beach, Miami Beach. On the map as a countywide venue with booking evidence, pinned at its true location so the corridor's gap reads against the county's stages. Not linked to the corridor by any documented act.</t>
  </si>
  <si>
    <t xml:space="preserve">v_adriennearshtcenterforth</t>
  </si>
  <si>
    <t xml:space="preserve">Adrienne Arsht Center for the Performing Arts</t>
  </si>
  <si>
    <t xml:space="preserve">1300 Biscayne Blvd</t>
  </si>
  <si>
    <t xml:space="preserve">Theater / concert hall</t>
  </si>
  <si>
    <t xml:space="preserve">https://www.arshtcenter.org/</t>
  </si>
  <si>
    <t xml:space="preserve">Downtown, Miami. On the map as a countywide venue with booking evidence, pinned at its true location so the corridor's gap reads against the county's stages. Not linked to the corridor by any documented act.</t>
  </si>
  <si>
    <t xml:space="preserve">v_armstrongjazzhouse</t>
  </si>
  <si>
    <t xml:space="preserve">Armstrong Jazz House</t>
  </si>
  <si>
    <t xml:space="preserve">271 Miracle Mile</t>
  </si>
  <si>
    <t xml:space="preserve">Jazz, Latin or listening room</t>
  </si>
  <si>
    <t xml:space="preserve">https://armstrongjazzhouse.com/</t>
  </si>
  <si>
    <t xml:space="preserve">Coral Gables, Coral Gables. On the map as a countywide venue with booking evidence, pinned at its true location so the corridor's gap reads against the county's stages. Not linked to the corridor by any documented act.</t>
  </si>
  <si>
    <t xml:space="preserve">v_ballchain</t>
  </si>
  <si>
    <t xml:space="preserve">Ball &amp; Chain</t>
  </si>
  <si>
    <t xml:space="preserve">1513 SW 8th St</t>
  </si>
  <si>
    <t xml:space="preserve">https://ballandchainmiami.com/</t>
  </si>
  <si>
    <t xml:space="preserve">Little Havana, Miami. On the map as a countywide venue with booking evidence, pinned at its true location so the corridor's gap reads against the county's stages. Not linked to the corridor by any documented act.</t>
  </si>
  <si>
    <t xml:space="preserve">v_bardot</t>
  </si>
  <si>
    <t xml:space="preserve">Bardot</t>
  </si>
  <si>
    <t xml:space="preserve">3456 N Miami Ave</t>
  </si>
  <si>
    <t xml:space="preserve">Concert club</t>
  </si>
  <si>
    <t xml:space="preserve">Closed.</t>
  </si>
  <si>
    <t xml:space="preserve">MNTV DET</t>
  </si>
  <si>
    <t xml:space="preserve">https://www.miaminewtimes.com/music/bardot-celebrates-its-fourth-anniversary-its-become-the-go-to-spot-6447718</t>
  </si>
  <si>
    <t xml:space="preserve">Midtown, Miami. On the map as a countywide venue with booking evidence, pinned at its true location so the corridor's gap reads against the county's stages. Not linked to the corridor by any documented act.</t>
  </si>
  <si>
    <t xml:space="preserve">v_barracudataphousegrill</t>
  </si>
  <si>
    <t xml:space="preserve">Barracuda Taphouse &amp; Grill</t>
  </si>
  <si>
    <t xml:space="preserve">3035 Fuller St</t>
  </si>
  <si>
    <t xml:space="preserve">https://ra.co/clubs/165060</t>
  </si>
  <si>
    <t xml:space="preserve">Coconut Grove, Coconut Grove. On the map as a countywide venue with booking evidence, pinned at its true location so the corridor's gap reads against the county's stages. Not linked to the corridor by any documented act.</t>
  </si>
  <si>
    <t xml:space="preserve">v_bayshoreclub</t>
  </si>
  <si>
    <t xml:space="preserve">Bayshore Club</t>
  </si>
  <si>
    <t xml:space="preserve">3391 Pan American Dr</t>
  </si>
  <si>
    <t xml:space="preserve">https://www.bayshoreclubmiami.com/events</t>
  </si>
  <si>
    <t xml:space="preserve">Coconut Grove, Miami. On the map as a countywide venue with booking evidence, pinned at its true location so the corridor's gap reads against the county's stages. Not linked to the corridor by any documented act.</t>
  </si>
  <si>
    <t xml:space="preserve">v_blackbirdordinary</t>
  </si>
  <si>
    <t xml:space="preserve">Blackbird Ordinary</t>
  </si>
  <si>
    <t xml:space="preserve">729 SW 1st Ave</t>
  </si>
  <si>
    <t xml:space="preserve">https://www.miaminewtimes.com/music/best-music-venues-in-miami-florida-9202974/</t>
  </si>
  <si>
    <t xml:space="preserve">Brickell, Miami. On the map as a countywide venue with booking evidence, pinned at its true location so the corridor's gap reads against the county's stages. Not linked to the corridor by any documented act.</t>
  </si>
  <si>
    <t xml:space="preserve">v_bluemartinikendall</t>
  </si>
  <si>
    <t xml:space="preserve">Blue Martini Kendall</t>
  </si>
  <si>
    <t xml:space="preserve">8405 Mills Dr #205</t>
  </si>
  <si>
    <t xml:space="preserve">https://kendallmiami.bluemartini.com/entertainment/</t>
  </si>
  <si>
    <t xml:space="preserve">Kendall, Miami. On the map as a countywide venue with booking evidence, pinned at its true location so the corridor's gap reads against the county's stages. Not linked to the corridor by any documented act.</t>
  </si>
  <si>
    <t xml:space="preserve">v_bougainvilleasoldflorida</t>
  </si>
  <si>
    <t xml:space="preserve">Bougainvillea's Old Florida Tavern</t>
  </si>
  <si>
    <t xml:space="preserve">7221 SW 58th Ave</t>
  </si>
  <si>
    <t xml:space="preserve">IOM DET</t>
  </si>
  <si>
    <t xml:space="preserve">https://www.indieonthemove.com/venues/bougainvilleas-old-florida-tavern-south-miami-florida</t>
  </si>
  <si>
    <t xml:space="preserve">South Miami, South Miami. On the map as a countywide venue with booking evidence, pinned at its true location so the corridor's gap reads against the county's stages. Not linked to the corridor by any documented act.</t>
  </si>
  <si>
    <t xml:space="preserve">v_cafelatrova</t>
  </si>
  <si>
    <t xml:space="preserve">Cafe La Trova</t>
  </si>
  <si>
    <t xml:space="preserve">971 SW 8th St</t>
  </si>
  <si>
    <t xml:space="preserve">https://www.cafelatrova.com/</t>
  </si>
  <si>
    <t xml:space="preserve">v_churchillspub</t>
  </si>
  <si>
    <t xml:space="preserve">Churchill's Pub</t>
  </si>
  <si>
    <t xml:space="preserve">5501 NE 2nd Ave</t>
  </si>
  <si>
    <t xml:space="preserve">Dedicated music venue</t>
  </si>
  <si>
    <t xml:space="preserve">https://churchillspub.com/</t>
  </si>
  <si>
    <t xml:space="preserve">Little Haiti, Miami. On the map as a countywide venue with booking evidence, pinned at its true location so the corridor's gap reads against the county's stages. Not linked to the corridor by any documented act.</t>
  </si>
  <si>
    <t xml:space="preserve">v_copperbluesrockpubkitche</t>
  </si>
  <si>
    <t xml:space="preserve">Copper Blues Rock Pub &amp; Kitchen</t>
  </si>
  <si>
    <t xml:space="preserve">3450 NW 83rd Ave Ste 224</t>
  </si>
  <si>
    <t xml:space="preserve">Multipurpose</t>
  </si>
  <si>
    <t xml:space="preserve">https://copperblueslive.com/locations/miami/</t>
  </si>
  <si>
    <t xml:space="preserve">Doral, Doral. On the map as a countywide venue with booking evidence, pinned at its true location so the corridor's gap reads against the county's stages. Not linked to the corridor by any documented act.</t>
  </si>
  <si>
    <t xml:space="preserve">v_cubaochomuseumperforming</t>
  </si>
  <si>
    <t xml:space="preserve">Cubaocho Museum &amp; Performing Arts Center</t>
  </si>
  <si>
    <t xml:space="preserve">1465 SW 8th St Ste 106</t>
  </si>
  <si>
    <t xml:space="preserve">https://www.yelp.com/biz/cubaocho-museum-and-performing-arts-center-miami</t>
  </si>
  <si>
    <t xml:space="preserve">v_danteshifi</t>
  </si>
  <si>
    <t xml:space="preserve">Dante's HiFi</t>
  </si>
  <si>
    <t xml:space="preserve">519 NW 26th St</t>
  </si>
  <si>
    <t xml:space="preserve">https://secretmiami.com/dantes-hi-fi-miami/</t>
  </si>
  <si>
    <t xml:space="preserve">v_fplsolaramphitheateratba</t>
  </si>
  <si>
    <t xml:space="preserve">FPL Solar Amphitheater at Bayfront Park</t>
  </si>
  <si>
    <t xml:space="preserve">301 Biscayne Blvd</t>
  </si>
  <si>
    <t xml:space="preserve">LN DET</t>
  </si>
  <si>
    <t xml:space="preserve">https://www.livenation.com/venue/KovZpZAEAFAA/fpl-solar-amphitheater-at-bayfront-park-events</t>
  </si>
  <si>
    <t xml:space="preserve">v_floyd</t>
  </si>
  <si>
    <t xml:space="preserve">Floyd</t>
  </si>
  <si>
    <t xml:space="preserve">34 NE 11th St</t>
  </si>
  <si>
    <t xml:space="preserve">https://www.floydmiami.com/events</t>
  </si>
  <si>
    <t xml:space="preserve">Park West, Miami. On the map as a countywide venue with booking evidence, pinned at its true location so the corridor's gap reads against the county's stages. Not linked to the corridor by any documented act.</t>
  </si>
  <si>
    <t xml:space="preserve">v_glassvine</t>
  </si>
  <si>
    <t xml:space="preserve">Glass &amp; Vine</t>
  </si>
  <si>
    <t xml:space="preserve">2820 McFarlane Rd</t>
  </si>
  <si>
    <t xml:space="preserve">v_gramps</t>
  </si>
  <si>
    <t xml:space="preserve">Gramps</t>
  </si>
  <si>
    <t xml:space="preserve">176 NW 24th St</t>
  </si>
  <si>
    <t xml:space="preserve">TOM DET</t>
  </si>
  <si>
    <t xml:space="preserve">https://www.timeout.com/miami/bars/gramps-bar</t>
  </si>
  <si>
    <t xml:space="preserve">v_happywinecalleocho</t>
  </si>
  <si>
    <t xml:space="preserve">Happy Wine Calle Ocho</t>
  </si>
  <si>
    <t xml:space="preserve">5792 SW 8th St</t>
  </si>
  <si>
    <t xml:space="preserve">West Little Havana, Miami. On the map as a countywide venue with booking evidence, pinned at its true location so the corridor's gap reads against the county's stages. Not linked to the corridor by any documented act.</t>
  </si>
  <si>
    <t xml:space="preserve">v_hoycomoayer</t>
  </si>
  <si>
    <t xml:space="preserve">Hoy Como Ayer</t>
  </si>
  <si>
    <t xml:space="preserve">2212 SW 8th St</t>
  </si>
  <si>
    <t xml:space="preserve">https://www.hoycomoayer.miami/</t>
  </si>
  <si>
    <t xml:space="preserve">v_jameslknightcenter</t>
  </si>
  <si>
    <t xml:space="preserve">James L. Knight Center</t>
  </si>
  <si>
    <t xml:space="preserve">400 SE 2nd Ave</t>
  </si>
  <si>
    <t xml:space="preserve">https://jlkc.com/james-l-knight-center/</t>
  </si>
  <si>
    <t xml:space="preserve">v_jasskitchen</t>
  </si>
  <si>
    <t xml:space="preserve">Jass Kitchen</t>
  </si>
  <si>
    <t xml:space="preserve">190 NE 46th St</t>
  </si>
  <si>
    <t xml:space="preserve">Buena Vista, Miami. On the map as a countywide venue with booking evidence, pinned at its true location so the corridor's gap reads against the county's stages. Not linked to the corridor by any documented act.</t>
  </si>
  <si>
    <t xml:space="preserve">v_kaseyacenter</t>
  </si>
  <si>
    <t xml:space="preserve">Kaseya Center</t>
  </si>
  <si>
    <t xml:space="preserve">601 Biscayne Blvd</t>
  </si>
  <si>
    <t xml:space="preserve">https://www.livenation.com/venue/KovZpZAJtFaA/kaseya-center-events</t>
  </si>
  <si>
    <t xml:space="preserve">v_killyouridol</t>
  </si>
  <si>
    <t xml:space="preserve">Kill Your Idol</t>
  </si>
  <si>
    <t xml:space="preserve">222 Espanola Way</t>
  </si>
  <si>
    <t xml:space="preserve">https://www.indieonthemove.com/venues/kill-your-idol-miami-beach-florida</t>
  </si>
  <si>
    <t xml:space="preserve">v_lacanitakendall</t>
  </si>
  <si>
    <t xml:space="preserve">La Canita Kendall</t>
  </si>
  <si>
    <t xml:space="preserve">11831 SW 26th St</t>
  </si>
  <si>
    <t xml:space="preserve">https://www.lacanitamiami.com/kendall/</t>
  </si>
  <si>
    <t xml:space="preserve">West Kendall, Miami. On the map as a countywide venue with booking evidence, pinned at its true location so the corridor's gap reads against the county's stages. Not linked to the corridor by any documented act.</t>
  </si>
  <si>
    <t xml:space="preserve">v_lagniappehouse</t>
  </si>
  <si>
    <t xml:space="preserve">Lagniappe House</t>
  </si>
  <si>
    <t xml:space="preserve">3425 NE 2nd Ave</t>
  </si>
  <si>
    <t xml:space="preserve">http://www.lagniappehouse.com/music-schedule.html</t>
  </si>
  <si>
    <t xml:space="preserve">v_lasrosas</t>
  </si>
  <si>
    <t xml:space="preserve">Las Rosas</t>
  </si>
  <si>
    <t xml:space="preserve">2898 NW 7th Ave</t>
  </si>
  <si>
    <t xml:space="preserve">Allapattah, Miami. On the map as a countywide venue with booking evidence, pinned at its true location so the corridor's gap reads against the county's stages. Not linked to the corridor by any documented act.</t>
  </si>
  <si>
    <t xml:space="preserve">v_littlehaiticulturalcompl</t>
  </si>
  <si>
    <t xml:space="preserve">Little Haiti Cultural Complex</t>
  </si>
  <si>
    <t xml:space="preserve">212 NE 59th Terrace</t>
  </si>
  <si>
    <t xml:space="preserve">https://www.miami.gov/LHCC/Home</t>
  </si>
  <si>
    <t xml:space="preserve">v_lucidgallery</t>
  </si>
  <si>
    <t xml:space="preserve">Lucid Gallery</t>
  </si>
  <si>
    <t xml:space="preserve">13895 SW 47th St</t>
  </si>
  <si>
    <t xml:space="preserve">https://www.miaminewtimes.com/location/lucid-gallery-10059681</t>
  </si>
  <si>
    <t xml:space="preserve">v_magic13brewingco</t>
  </si>
  <si>
    <t xml:space="preserve">Magic 13 Brewing Co.</t>
  </si>
  <si>
    <t xml:space="preserve">340 NE 61st St</t>
  </si>
  <si>
    <t xml:space="preserve">https://www.indieonthemove.com/venues/magic-13-brewing-co-miami-florida</t>
  </si>
  <si>
    <t xml:space="preserve">Little River, Miami. On the map as a countywide venue with booking evidence, pinned at its true location so the corridor's gap reads against the county's stages. Not linked to the corridor by any documented act.</t>
  </si>
  <si>
    <t xml:space="preserve">v_mangostropicalcafe</t>
  </si>
  <si>
    <t xml:space="preserve">Mango's Tropical Cafe</t>
  </si>
  <si>
    <t xml:space="preserve">900 Ocean Dr</t>
  </si>
  <si>
    <t xml:space="preserve">https://miami.mangos.com/</t>
  </si>
  <si>
    <t xml:space="preserve">v_miamibeachbandshell</t>
  </si>
  <si>
    <t xml:space="preserve">Miami Beach Bandshell</t>
  </si>
  <si>
    <t xml:space="preserve">7275 Collins Ave</t>
  </si>
  <si>
    <t xml:space="preserve">https://miamibeachbandshell.com/</t>
  </si>
  <si>
    <t xml:space="preserve">North Beach, Miami Beach. On the map as a countywide venue with booking evidence, pinned at its true location so the corridor's gap reads against the county's stages. Not linked to the corridor by any documented act.</t>
  </si>
  <si>
    <t xml:space="preserve">v_miamidadecountyauditoriu</t>
  </si>
  <si>
    <t xml:space="preserve">Miami-Dade County Auditorium</t>
  </si>
  <si>
    <t xml:space="preserve">2901 W Flagler St</t>
  </si>
  <si>
    <t xml:space="preserve">https://www.miamidadecountyauditorium.org/facility/</t>
  </si>
  <si>
    <t xml:space="preserve">West Flagler, Miami. On the map as a countywide venue with booking evidence, pinned at its true location so the corridor's gap reads against the county's stages. Not linked to the corridor by any documented act.</t>
  </si>
  <si>
    <t xml:space="preserve">v_midline</t>
  </si>
  <si>
    <t xml:space="preserve">Midline</t>
  </si>
  <si>
    <t xml:space="preserve">2221 NW Miami Ct</t>
  </si>
  <si>
    <t xml:space="preserve">v_montysrawbar</t>
  </si>
  <si>
    <t xml:space="preserve">Monty's Raw Bar</t>
  </si>
  <si>
    <t xml:space="preserve">2550 S Bayshore Dr</t>
  </si>
  <si>
    <t xml:space="preserve">https://www.montysrawbar.com/live-music-happy-hour/</t>
  </si>
  <si>
    <t xml:space="preserve">v_newworldcenter</t>
  </si>
  <si>
    <t xml:space="preserve">New World Center</t>
  </si>
  <si>
    <t xml:space="preserve">500 17th St</t>
  </si>
  <si>
    <t xml:space="preserve">https://www.miamiandbeaches.com/things-to-do/art-and-culture/venues</t>
  </si>
  <si>
    <t xml:space="preserve">v_olympiatheater</t>
  </si>
  <si>
    <t xml:space="preserve">Olympia Theater</t>
  </si>
  <si>
    <t xml:space="preserve">174 E Flagler St</t>
  </si>
  <si>
    <t xml:space="preserve">https://www.olympiaarts.miami/olympia-theater.html</t>
  </si>
  <si>
    <t xml:space="preserve">v_perezartmuseummiami</t>
  </si>
  <si>
    <t xml:space="preserve">Perez Art Museum Miami</t>
  </si>
  <si>
    <t xml:space="preserve">1103 Biscayne Blvd</t>
  </si>
  <si>
    <t xml:space="preserve">https://www.pamm.org/en/learn/thursdays-at-pamm/</t>
  </si>
  <si>
    <t xml:space="preserve">v_salaocubanrestaurantbar</t>
  </si>
  <si>
    <t xml:space="preserve">Sala'o Cuban Restaurant &amp; Bar</t>
  </si>
  <si>
    <t xml:space="preserve">1642 SW 8th St</t>
  </si>
  <si>
    <t xml:space="preserve">v_sandbarsportsgrill</t>
  </si>
  <si>
    <t xml:space="preserve">Sandbar Sports Grill</t>
  </si>
  <si>
    <t xml:space="preserve">3064 Grand Ave</t>
  </si>
  <si>
    <t xml:space="preserve">https://www.sandbarsportsgrill.net/calendar</t>
  </si>
  <si>
    <t xml:space="preserve">v_savagelabs</t>
  </si>
  <si>
    <t xml:space="preserve">Savage Labs</t>
  </si>
  <si>
    <t xml:space="preserve">2451 NW 5th Ave</t>
  </si>
  <si>
    <t xml:space="preserve">v_seminoletheatre</t>
  </si>
  <si>
    <t xml:space="preserve">Seminole Theatre</t>
  </si>
  <si>
    <t xml:space="preserve">18 N Krome Ave</t>
  </si>
  <si>
    <t xml:space="preserve">https://www.seminoletheatre.org/seminole-theatre-events</t>
  </si>
  <si>
    <t xml:space="preserve">Homestead, Homestead. On the map as a countywide venue with booking evidence, pinned at its true location so the corridor's gap reads against the county's stages. Not linked to the corridor by any documented act.</t>
  </si>
  <si>
    <t xml:space="preserve">v_shawynwood</t>
  </si>
  <si>
    <t xml:space="preserve">Sha Wynwood</t>
  </si>
  <si>
    <t xml:space="preserve">97 NW 25th St</t>
  </si>
  <si>
    <t xml:space="preserve">v_sweatrecords</t>
  </si>
  <si>
    <t xml:space="preserve">Sweat Records</t>
  </si>
  <si>
    <t xml:space="preserve">5505 NE 2nd Ave</t>
  </si>
  <si>
    <t xml:space="preserve">https://www.indieonthemove.com/venues/sweat-records-miami-florida</t>
  </si>
  <si>
    <t xml:space="preserve">v_theanderson</t>
  </si>
  <si>
    <t xml:space="preserve">The Anderson</t>
  </si>
  <si>
    <t xml:space="preserve">709 NE 79th St</t>
  </si>
  <si>
    <t xml:space="preserve">MMW DET</t>
  </si>
  <si>
    <t xml:space="preserve">https://www.miamimusicweek.com/venue/the-anderson-709-ne-79th-st-miami-fl-33138</t>
  </si>
  <si>
    <t xml:space="preserve">MiMo, Miami. On the map as a countywide venue with booking evidence, pinned at its true location so the corridor's gap reads against the county's stages. Not linked to the corridor by any documented act.</t>
  </si>
  <si>
    <t xml:space="preserve">v_thedoralyard</t>
  </si>
  <si>
    <t xml:space="preserve">The Doral Yard</t>
  </si>
  <si>
    <t xml:space="preserve">8455 NW 53rd St Ste 106</t>
  </si>
  <si>
    <t xml:space="preserve">v_thefillmoremiamibeach</t>
  </si>
  <si>
    <t xml:space="preserve">The Fillmore Miami Beach</t>
  </si>
  <si>
    <t xml:space="preserve">1700 Washington Ave</t>
  </si>
  <si>
    <t xml:space="preserve">https://www.fillmore-miami.com/visit</t>
  </si>
  <si>
    <t xml:space="preserve">v_theground</t>
  </si>
  <si>
    <t xml:space="preserve">The Ground</t>
  </si>
  <si>
    <t xml:space="preserve">https://www.thegroundmiami.com/</t>
  </si>
  <si>
    <t xml:space="preserve">v_thetaurus</t>
  </si>
  <si>
    <t xml:space="preserve">The Taurus</t>
  </si>
  <si>
    <t xml:space="preserve">3540 Main Hwy</t>
  </si>
  <si>
    <t xml:space="preserve">https://thetauruscoconutgrove.com/</t>
  </si>
  <si>
    <t xml:space="preserve">v_titanicbreweryrestaurant</t>
  </si>
  <si>
    <t xml:space="preserve">Titanic Brewery &amp; Restaurant</t>
  </si>
  <si>
    <t xml:space="preserve">5813 Ponce de Leon Blvd</t>
  </si>
  <si>
    <t xml:space="preserve">https://titanicbrewery.com/brewery-and-restaurant-music-and-events</t>
  </si>
  <si>
    <t xml:space="preserve">v_understory</t>
  </si>
  <si>
    <t xml:space="preserve">Understory</t>
  </si>
  <si>
    <t xml:space="preserve">7135 NW 1st Ct</t>
  </si>
  <si>
    <t xml:space="preserve">https://www.timeout.com/miami/news/this-new-outdoor-music-venue-is-also-hosting-some-of-miamis-best-chefs-and-mixologists-012323</t>
  </si>
  <si>
    <t xml:space="preserve">v_wdnajazzgallery</t>
  </si>
  <si>
    <t xml:space="preserve">WDNA Jazz Gallery</t>
  </si>
  <si>
    <t xml:space="preserve">2921 Coral Way</t>
  </si>
  <si>
    <t xml:space="preserve">https://wdna.org/events/</t>
  </si>
  <si>
    <t xml:space="preserve">Coral Way, Miami. On the map as a countywide venue with booking evidence, pinned at its true location so the corridor's gap reads against the county's stages. Not linked to the corridor by any documented act.</t>
  </si>
  <si>
    <t xml:space="preserve">v_watscocenter</t>
  </si>
  <si>
    <t xml:space="preserve">Watsco Center</t>
  </si>
  <si>
    <t xml:space="preserve">1245 Dauer Dr</t>
  </si>
  <si>
    <t xml:space="preserve">https://www.ticketmaster.com/watsco-center-at-the-university-of-tickets-coral-gables/venue/107166</t>
  </si>
  <si>
    <t xml:space="preserve">v_wynwoodmarketplace</t>
  </si>
  <si>
    <t xml:space="preserve">Wynwood Marketplace</t>
  </si>
  <si>
    <t xml:space="preserve">2250 NW 2nd Ave</t>
  </si>
  <si>
    <t xml:space="preserve">https://miamimusicweek.com/venue/wynwood-marketplace</t>
  </si>
  <si>
    <t xml:space="preserve">v_zeyzey</t>
  </si>
  <si>
    <t xml:space="preserve">ZeyZey</t>
  </si>
  <si>
    <t xml:space="preserve">353 NE 61st St</t>
  </si>
  <si>
    <t xml:space="preserve">https://www.indieonthemove.com/venues/zeyzey-miami-florida</t>
  </si>
  <si>
    <t xml:space="preserve">westdixie</t>
  </si>
  <si>
    <t xml:space="preserve">West Dixie Highway</t>
  </si>
  <si>
    <t xml:space="preserve">place</t>
  </si>
  <si>
    <t xml:space="preserve">Places and development</t>
  </si>
  <si>
    <t xml:space="preserve">founding year 1915, before the map starts; placed at 1958</t>
  </si>
  <si>
    <t xml:space="preserve">the street: original alignment of the Dixie Highway; State Road 909</t>
  </si>
  <si>
    <t xml:space="preserve">WSR WDH OSM</t>
  </si>
  <si>
    <t xml:space="preserve">The original alignment of the Dixie Highway through northeast Miami-Dade, promoted by Carl Fisher from 1915 and designated State Road 909 in 1983 between NE 119th and NE 163rd Streets. The spine along which the corridor's business tax density runs.</t>
  </si>
  <si>
    <t xml:space="preserve">oceanblvd</t>
  </si>
  <si>
    <t xml:space="preserve">461 Ocean Boulevard, Golden Beach</t>
  </si>
  <si>
    <t xml:space="preserve">461 Ocean Blvd</t>
  </si>
  <si>
    <t xml:space="preserve">Golden Beach</t>
  </si>
  <si>
    <t xml:space="preserve">the house Clapton and the Bee Gees rented</t>
  </si>
  <si>
    <t xml:space="preserve">The Golden Beach house that named Clapton's 1974 album and housed the Bee Gees during Main Course; the residential end of the Criteria commute. Pin approximate.</t>
  </si>
  <si>
    <t xml:space="preserve">nmcra</t>
  </si>
  <si>
    <t xml:space="preserve">North Miami CRA (music city strategy)</t>
  </si>
  <si>
    <t xml:space="preserve">community redevelopment agency</t>
  </si>
  <si>
    <t xml:space="preserve">Active; the 2016 plan names growing the CRA as a music city and West Dixie Highway as a primary corridor; a 2025 report describes slow grants to West Dixie businesses.</t>
  </si>
  <si>
    <t xml:space="preserve">NMCRA MTW</t>
  </si>
  <si>
    <t xml:space="preserve">https://northmiamicra.org/cra-plan/</t>
  </si>
  <si>
    <t xml:space="preserve">The one public body that has named the idea: the CRA's 2016 plan sets out capitalising on existing industry clusters to grow North Miami CRA as a music city and driving investment in West Dixie Highway. The plan does not name Criteria or the 146th to 149th Street block, and no resolution using the phrase North Miami Music City was found.</t>
  </si>
  <si>
    <t xml:space="preserve">allure</t>
  </si>
  <si>
    <t xml:space="preserve">Allure North Miami (1810 NE 146th St)</t>
  </si>
  <si>
    <t xml:space="preserve">1810 NE 146th St</t>
  </si>
  <si>
    <t xml:space="preserve">approved: 20 storeys, 360 units, Kobi Karp; 99 year city ground lease</t>
  </si>
  <si>
    <t xml:space="preserve">Announced or proposed</t>
  </si>
  <si>
    <t xml:space="preserve">Approved by the City Council in March 2022 on a 99 year ground lease of city land; no construction reported; delayed, with no public update found for 2025 or 2026.</t>
  </si>
  <si>
    <t xml:space="preserve">FYA ROK BTN BTR2 MCI SFA</t>
  </si>
  <si>
    <t xml:space="preserve">https://floridayimby.com/2021/11/tate-capital-proposes-a-20-story-tower-with-360-units-designed-by-kobi-karp-in-north-miami.html</t>
  </si>
  <si>
    <t xml:space="preserve">Tate Capital's 130 million dollar tower on 2.11 acres of city land between NE 143rd and 146th Streets, the block Criteria and PLYBCK share, with 15.2 million dollars of CRA infrastructure grants committed and 36 workforce units. Worded as approved and delayed; nothing is built.</t>
  </si>
  <si>
    <t xml:space="preserve">northtowne</t>
  </si>
  <si>
    <t xml:space="preserve">North Towne (15780 W Dixie Hwy)</t>
  </si>
  <si>
    <t xml:space="preserve">15780 W Dixie Hwy</t>
  </si>
  <si>
    <t xml:space="preserve">proposed: 1,296 units in five 12 storey buildings; Resia</t>
  </si>
  <si>
    <t xml:space="preserve">Proposed in June 2024; later status not found.</t>
  </si>
  <si>
    <t xml:space="preserve">FYN</t>
  </si>
  <si>
    <t xml:space="preserve">https://floridayimby.com/2024/06/1296-unit-community-proposed-for-15780-w-dixie-highway-north-miami-fl.html</t>
  </si>
  <si>
    <t xml:space="preserve">Resia's 17.9 acre plan on West Dixie Highway north of the anchor, phase one of 468 units. Worded as proposed.</t>
  </si>
  <si>
    <t xml:space="preserve">archcreek</t>
  </si>
  <si>
    <t xml:space="preserve">Arch Creek (2056 NE 140th St)</t>
  </si>
  <si>
    <t xml:space="preserve">2056 NE 140th St</t>
  </si>
  <si>
    <t xml:space="preserve">proposed: 293 units in two 10 storey buildings</t>
  </si>
  <si>
    <t xml:space="preserve">Proposed June 2025; listed among North Miami Beach's 2025 approved projects, with the jurisdiction reported inconsistently.</t>
  </si>
  <si>
    <t xml:space="preserve">FYC NMBA</t>
  </si>
  <si>
    <t xml:space="preserve">https://floridayimby.com/2025/06/two-tower-arch-creek-proposed-for-2056-ne-140th-street-north-miami-florida.html</t>
  </si>
  <si>
    <t xml:space="preserve">Two towers on 2.5 acres just east of West Dixie Highway, south of the anchor. Worded as proposed.</t>
  </si>
  <si>
    <t xml:space="preserve">shelton</t>
  </si>
  <si>
    <t xml:space="preserve">Shelton Miami (1998 NE 135th St)</t>
  </si>
  <si>
    <t xml:space="preserve">1998 NE 135th St</t>
  </si>
  <si>
    <t xml:space="preserve">proposed: 11 storey residential tower</t>
  </si>
  <si>
    <t xml:space="preserve">Proposed September 2025.</t>
  </si>
  <si>
    <t xml:space="preserve">FYS</t>
  </si>
  <si>
    <t xml:space="preserve">https://floridayimby.com/2025/09/shelton-miami-an-11-story-residential-tower-by-turkey-based-developer-shelton-planned-for-1998-ne-135th-street-in-north-miami.html</t>
  </si>
  <si>
    <t xml:space="preserve">A tower planned by a Turkish developer on NE 135th Street. Worded as proposed; pin approximate (street grid interpolation).</t>
  </si>
  <si>
    <t xml:space="preserve">dezerland</t>
  </si>
  <si>
    <t xml:space="preserve">Dezerland Park West (1890 NE 146th St)</t>
  </si>
  <si>
    <t xml:space="preserve">1890 NE 146th St</t>
  </si>
  <si>
    <t xml:space="preserve">proposed: 600 units in a 14 storey tower, an 8 storey building and 14 townhomes; MSA Architects</t>
  </si>
  <si>
    <t xml:space="preserve">Proposed. Approved by the North Miami Planning Commission in June 2026 as a conditional use in the SDTOD district; City Council action not found as of the cutoff.</t>
  </si>
  <si>
    <t xml:space="preserve">FYD FDD MSA CCRE</t>
  </si>
  <si>
    <t xml:space="preserve">https://floridayimby.com/2026/06/dezer-development-proposes-three-building-project-at-1890-ne-146th-st-north-miami-fl.html</t>
  </si>
  <si>
    <t xml:space="preserve">Dezer Development's plan for the 4.4 acre truck lot one block south of Criteria: 600 units, 944 parking spaces and 4,526 square feet of retail, drawing units from the district's density pool. Worded as proposed; nothing is built.</t>
  </si>
  <si>
    <t xml:space="preserve">biscaynepark</t>
  </si>
  <si>
    <t xml:space="preserve">city</t>
  </si>
  <si>
    <t xml:space="preserve">Incorporated as a town in 1931 and a village in 1933; 3,117 residents at the 2020 census; no CRA. A small residential village on the corridor's southern segment.</t>
  </si>
  <si>
    <t xml:space="preserve">county</t>
  </si>
  <si>
    <t xml:space="preserve">The rest of the county: the City of Miami, Miami Beach, Coral Gables, Doral, Homestead and the other municipalities, where the live music venues with booking evidence sit. Shown on the Cities view as teal pins at their true locations so the empty corridor reads against a full county.</t>
  </si>
  <si>
    <t xml:space="preserve">miamishores</t>
  </si>
  <si>
    <t xml:space="preserve">Village incorporated on 2 January 1932; 11,567 residents at the 2020 census; no CRA. The southern edge of the corridor, where the business tax density returns to background.</t>
  </si>
  <si>
    <t xml:space="preserve">northmiami</t>
  </si>
  <si>
    <t xml:space="preserve">Incorporated on 1 February 1926 as the Town of Miami Shores and renamed North Miami in 1931; 60,191 residents at the 2020 census; a Community Redevelopment Agency since 2005 whose 2016 plan names growing the CRA as a music city among its strategies. Holds the densest part of the ring: NE 146th to 149th Streets between West Dixie Highway and NE 20th Avenue, the block that starts one lot east of the anchor.</t>
  </si>
  <si>
    <t xml:space="preserve">nmb</t>
  </si>
  <si>
    <t xml:space="preserve">Incorporated in 1926 as Fulford by the Sea and renamed in 1931; 43,676 residents at the 2020 census; CRA established December 2004. Holds the northern end of the corridor: Bay Eight, SAE Institute, Abe Music, the former Blue Note Records and the North Towne site.</t>
  </si>
  <si>
    <t xml:space="preserve">noaddress</t>
  </si>
  <si>
    <t xml:space="preserve">People, artists, records and labels on the map that have no street address: the producers and engineers who passed through Criteria, the artists who recorded there, and the labels that sent them. On the Cities view they sit in a labelled dock drawn over the water east of the coast, sorted into four columns, because a person or a record cannot be pinned to a parcel; the water is only a parking space and the dock can be switched off.</t>
  </si>
  <si>
    <t xml:space="preserve">unincorporated</t>
  </si>
  <si>
    <t xml:space="preserve">County land between and around the four municipalities, governed directly by Miami-Dade County; the county's own CRAs are elsewhere. It holds the anchor itself: the Criteria parcel and the West Dixie Highway right of way at NE 149th Street lie outside the North Miami line per the county boundary layer. The corridor crosses it without any single government seeing the whole.</t>
  </si>
  <si>
    <t xml:space="preserve">Source</t>
  </si>
  <si>
    <t xml:space="preserve">Source ID</t>
  </si>
  <si>
    <t xml:space="preserve">Relation</t>
  </si>
  <si>
    <t xml:space="preserve">Target</t>
  </si>
  <si>
    <t xml:space="preserve">Target ID</t>
  </si>
  <si>
    <t xml:space="preserve">Years</t>
  </si>
  <si>
    <t xml:space="preserve">Edge class</t>
  </si>
  <si>
    <t xml:space="preserve">became</t>
  </si>
  <si>
    <t xml:space="preserve">1958</t>
  </si>
  <si>
    <t xml:space="preserve">Founding ownership; the studio opens at NE 149th Street and West Dixie Highway</t>
  </si>
  <si>
    <t xml:space="preserve">Personnel</t>
  </si>
  <si>
    <t xml:space="preserve">1969</t>
  </si>
  <si>
    <t xml:space="preserve">Atlantic's producers arrive</t>
  </si>
  <si>
    <t xml:space="preserve">1975</t>
  </si>
  <si>
    <t xml:space="preserve">The Bee Gees move to Miami for Main Course</t>
  </si>
  <si>
    <t xml:space="preserve">1991</t>
  </si>
  <si>
    <t xml:space="preserve">Emerman sells to Joel Levy; sources give 1988 or 1991</t>
  </si>
  <si>
    <t xml:space="preserve">1999</t>
  </si>
  <si>
    <t xml:space="preserve">Sale to The Hit Factory, 12 January 1999; reopened March 2000</t>
  </si>
  <si>
    <t xml:space="preserve">2017</t>
  </si>
  <si>
    <t xml:space="preserve">The Hit Factory name comes off</t>
  </si>
  <si>
    <t xml:space="preserve">linked venture</t>
  </si>
  <si>
    <t xml:space="preserve">The current identity of the anchor</t>
  </si>
  <si>
    <t xml:space="preserve">founded or owned</t>
  </si>
  <si>
    <t xml:space="preserve">Built with a loan from his father; owner to 1991</t>
  </si>
  <si>
    <t xml:space="preserve">1950</t>
  </si>
  <si>
    <t xml:space="preserve">The jazz label that carried the name</t>
  </si>
  <si>
    <t xml:space="preserve">Label name becomes the studio's name</t>
  </si>
  <si>
    <t xml:space="preserve">worked at</t>
  </si>
  <si>
    <t xml:space="preserve">Architect of the original 30 by 60 foot building</t>
  </si>
  <si>
    <t xml:space="preserve">Troubleshot the first console</t>
  </si>
  <si>
    <t xml:space="preserve">1955</t>
  </si>
  <si>
    <t xml:space="preserve">MCI's consoles and multitracks were proven at Criteria</t>
  </si>
  <si>
    <t xml:space="preserve">spawned</t>
  </si>
  <si>
    <t xml:space="preserve">1960s</t>
  </si>
  <si>
    <t xml:space="preserve">Consoles and 24 track machines developed on Criteria's floor with Tom Dowd</t>
  </si>
  <si>
    <t xml:space="preserve">1966</t>
  </si>
  <si>
    <t xml:space="preserve">Financed the Studio A expansion</t>
  </si>
  <si>
    <t xml:space="preserve">1981</t>
  </si>
  <si>
    <t xml:space="preserve">Designed Studio E</t>
  </si>
  <si>
    <t xml:space="preserve">1969 to 2002</t>
  </si>
  <si>
    <t xml:space="preserve">Atlantic engineer working freelance at Criteria for decades</t>
  </si>
  <si>
    <t xml:space="preserve">1954 to 1970s</t>
  </si>
  <si>
    <t xml:space="preserve">Atlantic's chief engineer</t>
  </si>
  <si>
    <t xml:space="preserve">1969 to 1975</t>
  </si>
  <si>
    <t xml:space="preserve">Brought Atlantic's sessions south</t>
  </si>
  <si>
    <t xml:space="preserve">1953 to 1975</t>
  </si>
  <si>
    <t xml:space="preserve">Partner and producer</t>
  </si>
  <si>
    <t xml:space="preserve">Producer and arranger on the Atlantic and Main Course sessions</t>
  </si>
  <si>
    <t xml:space="preserve">1963 to 2001</t>
  </si>
  <si>
    <t xml:space="preserve">1967 to 1983</t>
  </si>
  <si>
    <t xml:space="preserve">Engineer, then primary engineer, co vice president and partner</t>
  </si>
  <si>
    <t xml:space="preserve">1969 to 1983</t>
  </si>
  <si>
    <t xml:space="preserve">Engineer and producer, co vice president and partner</t>
  </si>
  <si>
    <t xml:space="preserve">1987</t>
  </si>
  <si>
    <t xml:space="preserve">With Steve Alaimo; Vision Records and AudioVision Studios</t>
  </si>
  <si>
    <t xml:space="preserve">Label twin of AudioVision</t>
  </si>
  <si>
    <t xml:space="preserve">With Howard Albert</t>
  </si>
  <si>
    <t xml:space="preserve">A Criteria engineer opens the corridor's second lineage studio on West Dixie Highway</t>
  </si>
  <si>
    <t xml:space="preserve">1967 to 1980</t>
  </si>
  <si>
    <t xml:space="preserve">From mastering engineer at 75 dollars a week to co producer</t>
  </si>
  <si>
    <t xml:space="preserve">1975 to 1979</t>
  </si>
  <si>
    <t xml:space="preserve">Musician, arranger and co producer</t>
  </si>
  <si>
    <t xml:space="preserve">collaboration</t>
  </si>
  <si>
    <t xml:space="preserve">1976 to 1979</t>
  </si>
  <si>
    <t xml:space="preserve">Karlbhy Productions: Children of the World, Saturday Night Fever, Shadow Dancing, Spirits Having Flown</t>
  </si>
  <si>
    <t xml:space="preserve">Institutional</t>
  </si>
  <si>
    <t xml:space="preserve">1973 to 1990</t>
  </si>
  <si>
    <t xml:space="preserve">Seventeen years at Criteria per Mix</t>
  </si>
  <si>
    <t xml:space="preserve">1969 to 1970s</t>
  </si>
  <si>
    <t xml:space="preserve">Staff engineer</t>
  </si>
  <si>
    <t xml:space="preserve">1969 to 1970</t>
  </si>
  <si>
    <t xml:space="preserve">Engineer on the Spirit in the Dark sessions</t>
  </si>
  <si>
    <t xml:space="preserve">1970s to 2026</t>
  </si>
  <si>
    <t xml:space="preserve">Freelance engineer and mixer across four decades</t>
  </si>
  <si>
    <t xml:space="preserve">mid 1970s</t>
  </si>
  <si>
    <t xml:space="preserve">Tape operator and assistant engineer before Compass Point</t>
  </si>
  <si>
    <t xml:space="preserve">1981 to 1982</t>
  </si>
  <si>
    <t xml:space="preserve">Produced American Fool in Studio E</t>
  </si>
  <si>
    <t xml:space="preserve">1982</t>
  </si>
  <si>
    <t xml:space="preserve">Rock in a Hard Place</t>
  </si>
  <si>
    <t xml:space="preserve">1999 to 2001</t>
  </si>
  <si>
    <t xml:space="preserve">Invincible tracks</t>
  </si>
  <si>
    <t xml:space="preserve">2005</t>
  </si>
  <si>
    <t xml:space="preserve">Run It!</t>
  </si>
  <si>
    <t xml:space="preserve">2003 to 2008</t>
  </si>
  <si>
    <t xml:space="preserve">The Black Album, Loose, Chris Cornell sessions</t>
  </si>
  <si>
    <t xml:space="preserve">1993</t>
  </si>
  <si>
    <t xml:space="preserve">Portrait of an American Family, first sessions</t>
  </si>
  <si>
    <t xml:space="preserve">1979</t>
  </si>
  <si>
    <t xml:space="preserve">Abandoned Highway to Hell sessions</t>
  </si>
  <si>
    <t xml:space="preserve">1983 to 2026</t>
  </si>
  <si>
    <t xml:space="preserve">General manager from 2000, vice president from 2005</t>
  </si>
  <si>
    <t xml:space="preserve">2008</t>
  </si>
  <si>
    <t xml:space="preserve">General manager, Hit Factory Criteria</t>
  </si>
  <si>
    <t xml:space="preserve">Chief technician</t>
  </si>
  <si>
    <t xml:space="preserve">1991 to 1999</t>
  </si>
  <si>
    <t xml:space="preserve">Owner between Emerman and The Hit Factory</t>
  </si>
  <si>
    <t xml:space="preserve">Bought The Hit Factory from Jerry Ragovoy</t>
  </si>
  <si>
    <t xml:space="preserve">1999 to 2003</t>
  </si>
  <si>
    <t xml:space="preserve">Bought Criteria from Joel Levy</t>
  </si>
  <si>
    <t xml:space="preserve">1999 to 2026</t>
  </si>
  <si>
    <t xml:space="preserve">Executive vice president, CEO from 2000; Hit Factory Noho today</t>
  </si>
  <si>
    <t xml:space="preserve">1999 to 2012</t>
  </si>
  <si>
    <t xml:space="preserve">Designed the Miami rebuild completed in 2001</t>
  </si>
  <si>
    <t xml:space="preserve">2003 to 2012</t>
  </si>
  <si>
    <t xml:space="preserve">Owner and CEO after Ed Germano's death</t>
  </si>
  <si>
    <t xml:space="preserve">1999 to 2017</t>
  </si>
  <si>
    <t xml:space="preserve">Owner; Hit Factory Criteria name in use to 2017</t>
  </si>
  <si>
    <t xml:space="preserve">late 1990s</t>
  </si>
  <si>
    <t xml:space="preserve">Attempted comeback with the Albert brothers, ended by ill health</t>
  </si>
  <si>
    <t xml:space="preserve">mentored</t>
  </si>
  <si>
    <t xml:space="preserve">Mentor; Howard Albert learned the room under Dowd</t>
  </si>
  <si>
    <t xml:space="preserve">1967</t>
  </si>
  <si>
    <t xml:space="preserve">Mentor</t>
  </si>
  <si>
    <t xml:space="preserve">Helped refine the MCI consoles</t>
  </si>
  <si>
    <t xml:space="preserve">Atlantic Studios South: the label's Miami base</t>
  </si>
  <si>
    <t xml:space="preserve">Hired as Atlantic's Miami house band</t>
  </si>
  <si>
    <t xml:space="preserve">1969 to 1972</t>
  </si>
  <si>
    <t xml:space="preserve">House band in residence</t>
  </si>
  <si>
    <t xml:space="preserve">produced or engineered</t>
  </si>
  <si>
    <t xml:space="preserve">Installed them at Criteria</t>
  </si>
  <si>
    <t xml:space="preserve">1974 to 1980</t>
  </si>
  <si>
    <t xml:space="preserve">Clapton and the Bee Gees' Criteria made RSO releases</t>
  </si>
  <si>
    <t xml:space="preserve">1970 to 1971</t>
  </si>
  <si>
    <t xml:space="preserve">Allman Brothers sessions moved from Macon</t>
  </si>
  <si>
    <t xml:space="preserve">1971</t>
  </si>
  <si>
    <t xml:space="preserve">Clean Up Woman session</t>
  </si>
  <si>
    <t xml:space="preserve">With Steve Alaimo</t>
  </si>
  <si>
    <t xml:space="preserve">1972</t>
  </si>
  <si>
    <t xml:space="preserve">With Steve Alaimo; studio in the attic of the Hialeah office</t>
  </si>
  <si>
    <t xml:space="preserve">Client and producer on the Alston sessions</t>
  </si>
  <si>
    <t xml:space="preserve">The era carries the owner's name</t>
  </si>
  <si>
    <t xml:space="preserve">recorded at</t>
  </si>
  <si>
    <t xml:space="preserve">1964</t>
  </si>
  <si>
    <t xml:space="preserve">Television sessions after the show moved to Florida</t>
  </si>
  <si>
    <t xml:space="preserve">1965</t>
  </si>
  <si>
    <t xml:space="preserve">I Got You (I Feel Good), 6 May 1965; the studio's first gold record</t>
  </si>
  <si>
    <t xml:space="preserve">Rainy Night in Georgia</t>
  </si>
  <si>
    <t xml:space="preserve">1969 to 1971</t>
  </si>
  <si>
    <t xml:space="preserve">Spirit in the Dark sessions; five tracks of Young, Gifted and Black</t>
  </si>
  <si>
    <t xml:space="preserve">1967 to 1979</t>
  </si>
  <si>
    <t xml:space="preserve">Five tracks at Criteria, the rest at Atlantic New York</t>
  </si>
  <si>
    <t xml:space="preserve">Engineer on the Criteria tracks</t>
  </si>
  <si>
    <t xml:space="preserve">Idlewild South (from March 1970, with Capricorn Macon and Regent); Eat a Peach studio tracks (September to December 1971)</t>
  </si>
  <si>
    <t xml:space="preserve">1970</t>
  </si>
  <si>
    <t xml:space="preserve">Sessions moved from Macon in March 1970; credited as Atlantic South, Criteria Studios</t>
  </si>
  <si>
    <t xml:space="preserve">Engineer</t>
  </si>
  <si>
    <t xml:space="preserve">Capricorn through Atco</t>
  </si>
  <si>
    <t xml:space="preserve">All studio tracks, September to December 1971; live sides from the Fillmore East</t>
  </si>
  <si>
    <t xml:space="preserve">1969 to 1979</t>
  </si>
  <si>
    <t xml:space="preserve">Layla and Other Assorted Love Songs, sole studio, 28 August to 1 October 1970</t>
  </si>
  <si>
    <t xml:space="preserve">The band's one album</t>
  </si>
  <si>
    <t xml:space="preserve">Sole studio</t>
  </si>
  <si>
    <t xml:space="preserve">Clapton's band</t>
  </si>
  <si>
    <t xml:space="preserve">1971 to 1972</t>
  </si>
  <si>
    <t xml:space="preserve">Stephen Stills 2 and Manassas</t>
  </si>
  <si>
    <t xml:space="preserve">Clean Up Woman</t>
  </si>
  <si>
    <t xml:space="preserve">1973 to 1974</t>
  </si>
  <si>
    <t xml:space="preserve">AWB, with Atlantic New York</t>
  </si>
  <si>
    <t xml:space="preserve">1974</t>
  </si>
  <si>
    <t xml:space="preserve">461 Ocean Boulevard, April and May 1974</t>
  </si>
  <si>
    <t xml:space="preserve">Stigwood arranged the Criteria sessions</t>
  </si>
  <si>
    <t xml:space="preserve">Lived in the house during the sessions</t>
  </si>
  <si>
    <t xml:space="preserve">suggested</t>
  </si>
  <si>
    <t xml:space="preserve">Suggested the Bee Gees record at Criteria; the band moved to Miami</t>
  </si>
  <si>
    <t xml:space="preserve">Suggestion</t>
  </si>
  <si>
    <t xml:space="preserve">Fooled Around and Fell in Love</t>
  </si>
  <si>
    <t xml:space="preserve">1975 to 1978</t>
  </si>
  <si>
    <t xml:space="preserve">Main Course (1975); Children of the World (1976, with Le Studio); Saturday Night Fever completion and mix (1977); Spirits Having Flown (1978, sole studio)</t>
  </si>
  <si>
    <t xml:space="preserve">Main Course</t>
  </si>
  <si>
    <t xml:space="preserve">Engineer on Main Course; co producer from Children of the World</t>
  </si>
  <si>
    <t xml:space="preserve">Co producer</t>
  </si>
  <si>
    <t xml:space="preserve">1973 to 1981</t>
  </si>
  <si>
    <t xml:space="preserve">Criteria, 6 January to 21 February 1975, with Atlantic Recording Studios New York</t>
  </si>
  <si>
    <t xml:space="preserve">Engineer, Criteria sessions</t>
  </si>
  <si>
    <t xml:space="preserve">Engineer, Atlantic New York sessions</t>
  </si>
  <si>
    <t xml:space="preserve">1977</t>
  </si>
  <si>
    <t xml:space="preserve">mixed at</t>
  </si>
  <si>
    <t xml:space="preserve">Bee Gees tracks recorded at Chateau d'Herouville; timbales, Miami strings and the mix at Criteria</t>
  </si>
  <si>
    <t xml:space="preserve">1978</t>
  </si>
  <si>
    <t xml:space="preserve">Sole studio, March to November 1978</t>
  </si>
  <si>
    <t xml:space="preserve">Rented the house for Main Course; Jive Talkin' written on the drive to Criteria</t>
  </si>
  <si>
    <t xml:space="preserve">1977 to 1978</t>
  </si>
  <si>
    <t xml:space="preserve">Flowing Rivers (1977); Shadow Dancing (December 1977 to February 1978, with Wally Heider)</t>
  </si>
  <si>
    <t xml:space="preserve">Brother; the Gibbs wrote and produced his records</t>
  </si>
  <si>
    <t xml:space="preserve">1976</t>
  </si>
  <si>
    <t xml:space="preserve">Hotel California, with the Record Plant, March to October 1976</t>
  </si>
  <si>
    <t xml:space="preserve">Studio C; partial credit with the Record Plant</t>
  </si>
  <si>
    <t xml:space="preserve">Rumours, Criteria first among seven studios; Go Your Own Way guitar solo cut here</t>
  </si>
  <si>
    <t xml:space="preserve">Partial credit, first of seven studios</t>
  </si>
  <si>
    <t xml:space="preserve">Technical Ecstasy, June 1976</t>
  </si>
  <si>
    <t xml:space="preserve">June 1976; the reference source lists no other studio</t>
  </si>
  <si>
    <t xml:space="preserve">1979 to 1980</t>
  </si>
  <si>
    <t xml:space="preserve">Heaven and Hell, with Studios Ferber in Paris</t>
  </si>
  <si>
    <t xml:space="preserve">1980</t>
  </si>
  <si>
    <t xml:space="preserve">Criteria and Studios Ferber; Neon Knights cut in Paris in January 1980</t>
  </si>
  <si>
    <t xml:space="preserve">Produced and engineered</t>
  </si>
  <si>
    <t xml:space="preserve">Heaven and Hell sessions</t>
  </si>
  <si>
    <t xml:space="preserve">CSN; sessions placed here by the Criteria and Albert Brothers articles</t>
  </si>
  <si>
    <t xml:space="preserve">Co producer and engineer</t>
  </si>
  <si>
    <t xml:space="preserve">Rastaman Vibration mixed at Criteria; recorded in Kingston</t>
  </si>
  <si>
    <t xml:space="preserve">Street Survivors, first version sessions with Tom Dowd, April 1977; the released album credits Criteria with Studio One and Muscle Shoals Sound</t>
  </si>
  <si>
    <t xml:space="preserve">Legend remixed at Criteria, with July 1987 overdubs</t>
  </si>
  <si>
    <t xml:space="preserve">1977 to 1987</t>
  </si>
  <si>
    <t xml:space="preserve">Street Survivors first version; Legend</t>
  </si>
  <si>
    <t xml:space="preserve">1978 to 1988</t>
  </si>
  <si>
    <t xml:space="preserve">Emociones (1978), Momentos (1982), Non Stop (1988), each among several studios</t>
  </si>
  <si>
    <t xml:space="preserve">Abandoned Highway to Hell sessions with Eddie Kramer; no credit on the album</t>
  </si>
  <si>
    <t xml:space="preserve">Sessions abandoned</t>
  </si>
  <si>
    <t xml:space="preserve">American Fool, Studio E, with Cherokee</t>
  </si>
  <si>
    <t xml:space="preserve">Rock in a Hard Place, among its studios</t>
  </si>
  <si>
    <t xml:space="preserve">1987 to 1989</t>
  </si>
  <si>
    <t xml:space="preserve">Let It Loose (1987), recorded and mixed here, the sleeve's only studio; Cuts Both Ways (1989) per the reference source</t>
  </si>
  <si>
    <t xml:space="preserve">Recorded and mixed at Criteria; sole studio on the sleeve</t>
  </si>
  <si>
    <t xml:space="preserve">Recorded and mixed by</t>
  </si>
  <si>
    <t xml:space="preserve">Vocals and overdubs</t>
  </si>
  <si>
    <t xml:space="preserve">Portrait of an American Family, first sessions, August to December 1993</t>
  </si>
  <si>
    <t xml:space="preserve">1995</t>
  </si>
  <si>
    <t xml:space="preserve">Me. Me. Me., May 1995</t>
  </si>
  <si>
    <t xml:space="preserve">Invincible, the Rodney Jerkins tracks</t>
  </si>
  <si>
    <t xml:space="preserve">2000</t>
  </si>
  <si>
    <t xml:space="preserve">Reveal mixed at Hit Factory Criteria, completed 31 October 2000</t>
  </si>
  <si>
    <t xml:space="preserve">2003</t>
  </si>
  <si>
    <t xml:space="preserve">The Black Album, among its studios</t>
  </si>
  <si>
    <t xml:space="preserve">2005 to 2006</t>
  </si>
  <si>
    <t xml:space="preserve">Oral Fixation Vol. 2; Hips Don't Lie, among their studios</t>
  </si>
  <si>
    <t xml:space="preserve">2000s</t>
  </si>
  <si>
    <t xml:space="preserve">Loose, among its studios</t>
  </si>
  <si>
    <t xml:space="preserve">2006</t>
  </si>
  <si>
    <t xml:space="preserve">Amar es Combatir, February to May 2006, per the reference source; no studio field in the album credits reproduced on Discogs</t>
  </si>
  <si>
    <t xml:space="preserve">2022</t>
  </si>
  <si>
    <t xml:space="preserve">Named by the studio as a recent Studio D client</t>
  </si>
  <si>
    <t xml:space="preserve">1984</t>
  </si>
  <si>
    <t xml:space="preserve">2020s</t>
  </si>
  <si>
    <t xml:space="preserve">Mastering engineer and studio manager</t>
  </si>
  <si>
    <t xml:space="preserve">2013</t>
  </si>
  <si>
    <t xml:space="preserve">1997</t>
  </si>
  <si>
    <t xml:space="preserve">Renamed in South Beach; moved to the corridor in 2008</t>
  </si>
  <si>
    <t xml:space="preserve">2000 to 2026</t>
  </si>
  <si>
    <t xml:space="preserve">Partner</t>
  </si>
  <si>
    <t xml:space="preserve">2015 to 2026</t>
  </si>
  <si>
    <t xml:space="preserve">2010s</t>
  </si>
  <si>
    <t xml:space="preserve">Clients named by the studio</t>
  </si>
  <si>
    <t xml:space="preserve">2023</t>
  </si>
  <si>
    <t xml:space="preserve">Rename</t>
  </si>
  <si>
    <t xml:space="preserve">Tax records at the complex's address</t>
  </si>
  <si>
    <t xml:space="preserve">adjacent to</t>
  </si>
  <si>
    <t xml:space="preserve">Same block of NE 148th Street</t>
  </si>
  <si>
    <t xml:space="preserve">1990s</t>
  </si>
  <si>
    <t xml:space="preserve">2010s to 2026</t>
  </si>
  <si>
    <t xml:space="preserve">Runs the studio</t>
  </si>
  <si>
    <t xml:space="preserve">1968 to 2026</t>
  </si>
  <si>
    <t xml:space="preserve">The band's studio</t>
  </si>
  <si>
    <t xml:space="preserve">1998 to 2017</t>
  </si>
  <si>
    <t xml:space="preserve">Early work; Pitbull's Hey Ma vocals in 2017</t>
  </si>
  <si>
    <t xml:space="preserve">Happy</t>
  </si>
  <si>
    <t xml:space="preserve">1973</t>
  </si>
  <si>
    <t xml:space="preserve">Do You Wanna Get Funky With Me</t>
  </si>
  <si>
    <t xml:space="preserve">Credits listed by the studio</t>
  </si>
  <si>
    <t xml:space="preserve">2019</t>
  </si>
  <si>
    <t xml:space="preserve">1990s to 2000s</t>
  </si>
  <si>
    <t xml:space="preserve">Manager</t>
  </si>
  <si>
    <t xml:space="preserve">Across NE 149th Street from the anchor</t>
  </si>
  <si>
    <t xml:space="preserve">Two doors east on NE 149th Street</t>
  </si>
  <si>
    <t xml:space="preserve">Same block of NE 149th Street</t>
  </si>
  <si>
    <t xml:space="preserve">One block east on NE 20th Avenue</t>
  </si>
  <si>
    <t xml:space="preserve">Same block</t>
  </si>
  <si>
    <t xml:space="preserve">Same terrace</t>
  </si>
  <si>
    <t xml:space="preserve">One block south on NE 146th Street</t>
  </si>
  <si>
    <t xml:space="preserve">Both on West Dixie Highway at the northern end of the ring</t>
  </si>
  <si>
    <t xml:space="preserve">Both on West Dixie Highway south of the anchor</t>
  </si>
  <si>
    <t xml:space="preserve">The shop and the repair bench, a block apart</t>
  </si>
  <si>
    <t xml:space="preserve">Same stretch of West Dixie Highway</t>
  </si>
  <si>
    <t xml:space="preserve">A mile apart on the corridor's western side</t>
  </si>
  <si>
    <t xml:space="preserve">Same block of NE 125th Street</t>
  </si>
  <si>
    <t xml:space="preserve">Across NE 125th Street from each other</t>
  </si>
  <si>
    <t xml:space="preserve">NE 125th Street district</t>
  </si>
  <si>
    <t xml:space="preserve">The two schools south of the anchor</t>
  </si>
  <si>
    <t xml:space="preserve">NE 163rd Street shopping district</t>
  </si>
  <si>
    <t xml:space="preserve">The corner the studio was built on</t>
  </si>
  <si>
    <t xml:space="preserve">NE 174th Street warehouses</t>
  </si>
  <si>
    <t xml:space="preserve">2026</t>
  </si>
  <si>
    <t xml:space="preserve">Proposed</t>
  </si>
  <si>
    <t xml:space="preserve">2021</t>
  </si>
  <si>
    <t xml:space="preserve">Ground lease of city land</t>
  </si>
  <si>
    <t xml:space="preserve">Architect</t>
  </si>
  <si>
    <t xml:space="preserve">One block south; the truck lot at NE 146th Street</t>
  </si>
  <si>
    <t xml:space="preserve">The city land between NE 143rd and 146th Streets, the block Criteria and PLYBCK share</t>
  </si>
  <si>
    <t xml:space="preserve">Across NE 146th Street</t>
  </si>
  <si>
    <t xml:space="preserve">Neighbouring sites on NE 146th Street</t>
  </si>
  <si>
    <t xml:space="preserve">named in plan</t>
  </si>
  <si>
    <t xml:space="preserve">15.2 million dollars of CRA infrastructure grants committed</t>
  </si>
  <si>
    <t xml:space="preserve">2016</t>
  </si>
  <si>
    <t xml:space="preserve">Named a primary corridor in the 2016 plan; beautification focus NE 125th to 135th Streets</t>
  </si>
  <si>
    <t xml:space="preserve">The music city strategy names the cluster, not the studio</t>
  </si>
  <si>
    <t xml:space="preserve">Just east of the highway</t>
  </si>
  <si>
    <t xml:space="preserve">Neighbouring sites on West Dixie Highway</t>
  </si>
  <si>
    <t xml:space="preserve">Both in North Miami Beach north of the anchor</t>
  </si>
  <si>
    <t xml:space="preserve">A promoter without a stage, three blocks from the anchor</t>
  </si>
  <si>
    <t xml:space="preserve">Same NE 20th Avenue strip</t>
  </si>
  <si>
    <t xml:space="preserve">1970 to 1974</t>
  </si>
  <si>
    <t xml:space="preserve">Producer and artist across two Criteria albums</t>
  </si>
  <si>
    <t xml:space="preserve">Same address; one active, one cancelled receipt</t>
  </si>
  <si>
    <t xml:space="preserve">The southern end of the receipt density, in Miami Shores</t>
  </si>
  <si>
    <t xml:space="preserve">Both in Biscayne Park</t>
  </si>
  <si>
    <t xml:space="preserve">Same building on Biscayne Boulevard</t>
  </si>
  <si>
    <t xml:space="preserve">Artist</t>
  </si>
  <si>
    <t xml:space="preserve">Credit</t>
  </si>
  <si>
    <t xml:space="preserve">Album and note</t>
  </si>
  <si>
    <t xml:space="preserve">Person</t>
  </si>
  <si>
    <t xml:space="preserve">Class</t>
  </si>
  <si>
    <t xml:space="preserve">Step</t>
  </si>
  <si>
    <t xml:space="preserve">Institution</t>
  </si>
  <si>
    <t xml:space="preserve">Studios and rooms</t>
  </si>
  <si>
    <t xml:space="preserve">Shops</t>
  </si>
  <si>
    <t xml:space="preserve">Venues</t>
  </si>
  <si>
    <t xml:space="preserve">Projects</t>
  </si>
  <si>
    <t xml:space="preserve">People</t>
  </si>
  <si>
    <t xml:space="preserve">All nodes</t>
  </si>
  <si>
    <t xml:space="preserve">What it holds</t>
  </si>
  <si>
    <t xml:space="preserve">Counting rule: each node with an address is assigned one Hub (Nodes sheet, Hub column) by point in polygon against the Miami-Dade Municipal Boundary layer; an address in no municipality within three miles of the anchor is Unincorporated Miami-Dade, and one farther away is Elsewhere in Miami-Dade. Nodes without an address are counted under No corridor address or, for the anchor's staff, under the hub named in their record. Closed nodes are counted. Studios and rooms counts kind = studio plus kind = room. Jurisdiction rows themselves are excluded.</t>
  </si>
  <si>
    <t xml:space="preserve">Institutions</t>
  </si>
  <si>
    <t xml:space="preserve">Total nodes</t>
  </si>
  <si>
    <t xml:space="preserve">Total</t>
  </si>
  <si>
    <t xml:space="preserve">Measure</t>
  </si>
  <si>
    <t xml:space="preserve">Formula on the Nodes sheet</t>
  </si>
  <si>
    <t xml:space="preserve">Value from the build</t>
  </si>
  <si>
    <t xml:space="preserve">Live music venues with booking evidence inside the ring</t>
  </si>
  <si>
    <t xml:space="preserve">The detection's finding, reproduced: a venue is a venue by booking evidence, not tax category.</t>
  </si>
  <si>
    <t xml:space="preserve">Theaters or halls inside the ring</t>
  </si>
  <si>
    <t xml:space="preserve">The Julius Littman Performing Arts Theater, city run, 1.34 miles north.</t>
  </si>
  <si>
    <t xml:space="preserve">Recurring series inside the ring</t>
  </si>
  <si>
    <t xml:space="preserve">Jazz at MOCA sits 2.01 miles away, outside the ring.</t>
  </si>
  <si>
    <t xml:space="preserve">Promoter and events tax receipts inside the ring</t>
  </si>
  <si>
    <t xml:space="preserve">Events businesses with no stage of their own.</t>
  </si>
  <si>
    <t xml:space="preserve">Rehearsal rooms with band nights inside the ring</t>
  </si>
  <si>
    <t xml:space="preserve">MusicTurista, across NE 149th Street from Criteria.</t>
  </si>
  <si>
    <t xml:space="preserve">Publicly verified active studios inside the ring</t>
  </si>
  <si>
    <t xml:space="preserve">Own site or a listing updated within the year.</t>
  </si>
  <si>
    <t xml:space="preserve">Tax receipt only production businesses inside the ring</t>
  </si>
  <si>
    <t xml:space="preserve">Local Business Tax receipt, no public operating evidence; Low confidence.</t>
  </si>
  <si>
    <t xml:space="preserve">Music calendars within 1.0 miles (sensitivity)</t>
  </si>
  <si>
    <t xml:space="preserve">none</t>
  </si>
  <si>
    <t xml:space="preserve">Music calendars within 1.5 miles (sensitivity)</t>
  </si>
  <si>
    <t xml:space="preserve">Music calendars within 2.0 miles (sensitivity)</t>
  </si>
  <si>
    <t xml:space="preserve">Luna Star Cafe, Julius Littman Performing Arts Theater</t>
  </si>
  <si>
    <t xml:space="preserve">Music calendars within 2.5 miles (sensitivity)</t>
  </si>
  <si>
    <t xml:space="preserve">Luna Star Cafe, Jazz at MOCA, Julius Littman Performing Arts Theater</t>
  </si>
  <si>
    <t xml:space="preserve">Music calendars within 3.0 miles (sensitivity)</t>
  </si>
  <si>
    <t xml:space="preserve">Active recording or production businesses inside the ring (all)</t>
  </si>
  <si>
    <t xml:space="preserve">Kind = studio, active, inside the ring.</t>
  </si>
  <si>
    <t xml:space="preserve">Venues with booking evidence elsewhere in Miami-Dade</t>
  </si>
  <si>
    <t xml:space="preserve">From the detection's countywide register, pinned at true locations.</t>
  </si>
  <si>
    <t xml:space="preserve">Nearest live music venue (miles)</t>
  </si>
  <si>
    <t xml:space="preserve">Nearest stage of any kind (miles)</t>
  </si>
  <si>
    <t xml:space="preserve">Node</t>
  </si>
  <si>
    <t xml:space="preserve">Degree (all edges)</t>
  </si>
  <si>
    <t xml:space="preserve">Distinct neighbours</t>
  </si>
  <si>
    <t xml:space="preserve">Betweenness (all edges)</t>
  </si>
  <si>
    <t xml:space="preserve">Method: degree counts every edge on the Edges sheet attached to the node, all edge types weighted equally and parallel edges counted separately. Distinct is the number of different neighbours. Betweenness is normalised betweenness centrality on the simple undirected graph of all edges. Personnel betweenness is the people and production network: it repeats the calculation on the subgraph of founded or owned, worked at, moved to, spawned, became, linked venture, produced or engineered and mentored edges. Jurisdiction nodes are excluded; countywide venues have no edges and score zero. Computed with networkx on the dataset as of 11 September 2026.</t>
  </si>
  <si>
    <t xml:space="preserve">Id</t>
  </si>
  <si>
    <t xml:space="preserve">Tier</t>
  </si>
  <si>
    <t xml:space="preserve">Miami-Dade County Open Data, Local Business Tax receipts, music related categories, pulled countywide and geocoded for Street Economics® Detection #1</t>
  </si>
  <si>
    <t xml:space="preserve">official</t>
  </si>
  <si>
    <t xml:space="preserve">https://gis-mdc.opendata.arcgis.com/</t>
  </si>
  <si>
    <t xml:space="preserve">MDB</t>
  </si>
  <si>
    <t xml:space="preserve">Miami-Dade County Open Data, Municipal Boundary feature service (Municipalitypoly_gdb); point queries run 11 September 2026 place the Criteria parcel in unincorporated Miami-Dade and its neighbours on NE 149th Street in North Miami</t>
  </si>
  <si>
    <t xml:space="preserve">https://gis-mdc.opendata.arcgis.com/datasets/MDC::municipal-boundary/about</t>
  </si>
  <si>
    <t xml:space="preserve">OSM</t>
  </si>
  <si>
    <t xml:space="preserve">OpenStreetMap, West Dixie Highway centreline, North Miami to Aventura (via Overpass, 11 September 2026)</t>
  </si>
  <si>
    <t xml:space="preserve">reference</t>
  </si>
  <si>
    <t xml:space="preserve">https://www.openstreetmap.org/</t>
  </si>
  <si>
    <t xml:space="preserve">DET</t>
  </si>
  <si>
    <t xml:space="preserve">Street Economics® Detection #1, Studios Without Stages, inventory and venue register (booking evidence)</t>
  </si>
  <si>
    <t xml:space="preserve">https://streeteconomics-detection-1.netlify.app/</t>
  </si>
  <si>
    <t xml:space="preserve">CRW</t>
  </si>
  <si>
    <t xml:space="preserve">Criteria Recording Studios, official site and history page</t>
  </si>
  <si>
    <t xml:space="preserve">https://www.criteriastudios.com/history</t>
  </si>
  <si>
    <t xml:space="preserve">CRC</t>
  </si>
  <si>
    <t xml:space="preserve">Criteria Recording Studios, official site, studios and contact</t>
  </si>
  <si>
    <t xml:space="preserve">HFH</t>
  </si>
  <si>
    <t xml:space="preserve">The Hit Factory, official history page</t>
  </si>
  <si>
    <t xml:space="preserve">https://www.thehitfactory.com/history/</t>
  </si>
  <si>
    <t xml:space="preserve">BWV</t>
  </si>
  <si>
    <t xml:space="preserve">Business Wire, Faith Agency, VIVA Spanish Audio Bible sessions at Criteria, September 2025</t>
  </si>
  <si>
    <t xml:space="preserve">press</t>
  </si>
  <si>
    <t xml:space="preserve">https://www.businesswire.com/news/home/20250918826216/en</t>
  </si>
  <si>
    <t xml:space="preserve">MIX50</t>
  </si>
  <si>
    <t xml:space="preserve">Mix, Hit Factory Criteria at 50 (cover feature, 2008)</t>
  </si>
  <si>
    <t xml:space="preserve">https://www.mixonline.com/recording/cover-hit-factory-criteria-50-years-musical-milestones-367391</t>
  </si>
  <si>
    <t xml:space="preserve">Mix, Hit Factory Criteria 50 (2008 staff and rooms)</t>
  </si>
  <si>
    <t xml:space="preserve">https://www.mixonline.com/recording/hit-factory-criteria-50-367357</t>
  </si>
  <si>
    <t xml:space="preserve">MIXM</t>
  </si>
  <si>
    <t xml:space="preserve">Mix, Merger of Two Classic Facilities, Hit Factory Criteria Miami (1999 to 2000)</t>
  </si>
  <si>
    <t xml:space="preserve">https://www.mixonline.com/recording/merger-two-classic-facilities-hit-factory-criteria-miami-373598</t>
  </si>
  <si>
    <t xml:space="preserve">MIXE</t>
  </si>
  <si>
    <t xml:space="preserve">Mix, Mack Emerman 1923 to 2013</t>
  </si>
  <si>
    <t xml:space="preserve">https://www.mixonline.com/recording/mack-emerman-1923-2013-366431</t>
  </si>
  <si>
    <t xml:space="preserve">MIXD</t>
  </si>
  <si>
    <t xml:space="preserve">Mix, Miami's Criteria Studios refreshes Studio D (SSL Origin, December 2022)</t>
  </si>
  <si>
    <t xml:space="preserve">https://www.mixonline.com/recording/miamis-criteria-studios-refreshes-studio-d</t>
  </si>
  <si>
    <t xml:space="preserve">MIXK</t>
  </si>
  <si>
    <t xml:space="preserve">Mix, Karl Richardson profile</t>
  </si>
  <si>
    <t xml:space="preserve">https://www.mixonline.com/recording/karl-richardson-375197</t>
  </si>
  <si>
    <t xml:space="preserve">Mix, Classic Track: Don't Play That Song (You Lied), Aretha Franklin at Criteria</t>
  </si>
  <si>
    <t xml:space="preserve">https://www.mixonline.com/recording/classic-track-don-t-play-song-you-lied-aretha-franklin-367589</t>
  </si>
  <si>
    <t xml:space="preserve">FLM</t>
  </si>
  <si>
    <t xml:space="preserve">Flamingo Magazine, Behind the Scenes in Miami's Criteria Recording Studios (November 2024, with Trevor Fletcher)</t>
  </si>
  <si>
    <t xml:space="preserve">https://flamingomag.com/2024/11/11/behind-the-scenes-in-miamis-criteria-recording-studios/</t>
  </si>
  <si>
    <t xml:space="preserve">MNTE</t>
  </si>
  <si>
    <t xml:space="preserve">Miami New Times, Mack Emerman, Criteria Studios founder, dead at 89 (2013)</t>
  </si>
  <si>
    <t xml:space="preserve">https://www.miaminewtimes.com/music/mack-emerman-criteria-studios-founder-dead-at-89-6462145/</t>
  </si>
  <si>
    <t xml:space="preserve">WPO</t>
  </si>
  <si>
    <t xml:space="preserve">Washington Post, Mack Emerman obituary (2013)</t>
  </si>
  <si>
    <t xml:space="preserve">https://www.washingtonpost.com/entertainment/music/mack-emerman-founder-of-criteria-recording-studios-dies-at-89/2013/05/27/c2dc4754-c6e7-11e2-9f1a-1a7cdee20287_story.html</t>
  </si>
  <si>
    <t xml:space="preserve">SOS</t>
  </si>
  <si>
    <t xml:space="preserve">Sound on Sound, Classic Tracks: Bee Gees, Stayin' Alive</t>
  </si>
  <si>
    <t xml:space="preserve">https://www.soundonsound.com/techniques/classic-tracks-bee-gees-stayin-alive</t>
  </si>
  <si>
    <t xml:space="preserve">HFN</t>
  </si>
  <si>
    <t xml:space="preserve">HiFi News, Criteria Studios Miami</t>
  </si>
  <si>
    <t xml:space="preserve">https://www.hifinews.com/content/criteria-studios-miami</t>
  </si>
  <si>
    <t xml:space="preserve">CDA</t>
  </si>
  <si>
    <t xml:space="preserve">Le Courrier des Ameriques, Criteria Recording Studios, le sanctuaire invisible (2 December 2025)</t>
  </si>
  <si>
    <t xml:space="preserve">https://courrierdesameriques.com/2025/12/02/criteria-recording-studios-le-sanctuaire-invisible-de-la-musique-americaine-a-miami/</t>
  </si>
  <si>
    <t xml:space="preserve">SKP</t>
  </si>
  <si>
    <t xml:space="preserve">Stephen K. Peeples, Layla engineers Ron and Howard Albert, interview</t>
  </si>
  <si>
    <t xml:space="preserve">https://stephenkpeeples.com/news-and-reviews/layla-engineers-ron-and-howard-albert-qa/</t>
  </si>
  <si>
    <t xml:space="preserve">DIG</t>
  </si>
  <si>
    <t xml:space="preserve">Dig Americana, Criteria Studios, College of Music (Jim Fishel)</t>
  </si>
  <si>
    <t xml:space="preserve">https://www.digamericana.com/criteria-studios</t>
  </si>
  <si>
    <t xml:space="preserve">FHF</t>
  </si>
  <si>
    <t xml:space="preserve">Florida Humanities FORUM archive, The Hitmaker</t>
  </si>
  <si>
    <t xml:space="preserve">https://floridahumanities.online/forum-archives/the-hitmaker/</t>
  </si>
  <si>
    <t xml:space="preserve">HOR</t>
  </si>
  <si>
    <t xml:space="preserve">History of Recording, Criteria Recording Studios clippings archive (Carla Harned)</t>
  </si>
  <si>
    <t xml:space="preserve">https://www.historyofrecording.com/Criteria_Recording_Studios_Miami_FL_Carla_Harned.html</t>
  </si>
  <si>
    <t xml:space="preserve">TDF</t>
  </si>
  <si>
    <t xml:space="preserve">Tom Dowd and the Language of Music (documentary, Mark Moormann, 2003)</t>
  </si>
  <si>
    <t xml:space="preserve">https://en.wikipedia.org/wiki/Tom_Dowd_%26_the_Language_of_Music</t>
  </si>
  <si>
    <t xml:space="preserve">Wikipedia, artist, album, person and institution articles (checked 11 September 2026)</t>
  </si>
  <si>
    <t xml:space="preserve">https://en.wikipedia.org/wiki/Criteria_Studios</t>
  </si>
  <si>
    <t xml:space="preserve">WAB</t>
  </si>
  <si>
    <t xml:space="preserve">Wikipedia, The Albert Brothers</t>
  </si>
  <si>
    <t xml:space="preserve">https://en.wikipedia.org/wiki/The_Albert_Brothers</t>
  </si>
  <si>
    <t xml:space="preserve">WHF</t>
  </si>
  <si>
    <t xml:space="preserve">Wikipedia, The Hit Factory</t>
  </si>
  <si>
    <t xml:space="preserve">https://en.wikipedia.org/wiki/The_Hit_Factory</t>
  </si>
  <si>
    <t xml:space="preserve">WTK</t>
  </si>
  <si>
    <t xml:space="preserve">Wikipedia, TK Records</t>
  </si>
  <si>
    <t xml:space="preserve">https://en.wikipedia.org/wiki/TK_Records</t>
  </si>
  <si>
    <t xml:space="preserve">WSR</t>
  </si>
  <si>
    <t xml:space="preserve">Wikipedia, Florida State Road 909 (West Dixie Highway)</t>
  </si>
  <si>
    <t xml:space="preserve">https://en.wikipedia.org/wiki/Florida_State_Road_909</t>
  </si>
  <si>
    <t xml:space="preserve">WDH</t>
  </si>
  <si>
    <t xml:space="preserve">Wikipedia, Dixie Highway</t>
  </si>
  <si>
    <t xml:space="preserve">https://en.wikipedia.org/wiki/Dixie_Highway</t>
  </si>
  <si>
    <t xml:space="preserve">WNM</t>
  </si>
  <si>
    <t xml:space="preserve">Wikipedia, North Miami, Florida</t>
  </si>
  <si>
    <t xml:space="preserve">https://en.wikipedia.org/wiki/North_Miami,_Florida</t>
  </si>
  <si>
    <t xml:space="preserve">WNB</t>
  </si>
  <si>
    <t xml:space="preserve">Wikipedia, North Miami Beach, Florida</t>
  </si>
  <si>
    <t xml:space="preserve">https://en.wikipedia.org/wiki/North_Miami_Beach,_Florida</t>
  </si>
  <si>
    <t xml:space="preserve">WMS</t>
  </si>
  <si>
    <t xml:space="preserve">Wikipedia, Miami Shores, Florida</t>
  </si>
  <si>
    <t xml:space="preserve">https://en.wikipedia.org/wiki/Miami_Shores,_Florida</t>
  </si>
  <si>
    <t xml:space="preserve">WBP</t>
  </si>
  <si>
    <t xml:space="preserve">Wikipedia, Biscayne Park, Florida</t>
  </si>
  <si>
    <t xml:space="preserve">https://en.wikipedia.org/wiki/Biscayne_Park,_Florida</t>
  </si>
  <si>
    <t xml:space="preserve">WMD</t>
  </si>
  <si>
    <t xml:space="preserve">Wikipedia, Miami-Dade County, Florida</t>
  </si>
  <si>
    <t xml:space="preserve">https://en.wikipedia.org/wiki/Miami-Dade_County,_Florida</t>
  </si>
  <si>
    <t xml:space="preserve">MDC</t>
  </si>
  <si>
    <t xml:space="preserve">Miami-Dade County, municipal community redevelopment agencies list</t>
  </si>
  <si>
    <t xml:space="preserve">https://www.miamidade.gov/global/management/municipal-community-redevelopment-agencies.page</t>
  </si>
  <si>
    <t xml:space="preserve">PLB</t>
  </si>
  <si>
    <t xml:space="preserve">PLYBCK Studios, official site</t>
  </si>
  <si>
    <t xml:space="preserve">Hit Central Records, official site</t>
  </si>
  <si>
    <t xml:space="preserve">Afterhours Music, official site (studio and mastering)</t>
  </si>
  <si>
    <t xml:space="preserve">VLB</t>
  </si>
  <si>
    <t xml:space="preserve">Velvet Basement Recording Studios, official site</t>
  </si>
  <si>
    <t xml:space="preserve">EAS</t>
  </si>
  <si>
    <t xml:space="preserve">Electric Air Studios (formerly Big Wall Studios), official site</t>
  </si>
  <si>
    <t xml:space="preserve">MSN</t>
  </si>
  <si>
    <t xml:space="preserve">Midtown Studios North, directory listing and Instagram</t>
  </si>
  <si>
    <t xml:space="preserve">database</t>
  </si>
  <si>
    <t xml:space="preserve">MST</t>
  </si>
  <si>
    <t xml:space="preserve">MusicTurista Rehearsal Studios, official site</t>
  </si>
  <si>
    <t xml:space="preserve">MSTE</t>
  </si>
  <si>
    <t xml:space="preserve">Shazam event listing, band night at MusicTurista (August 2025)</t>
  </si>
  <si>
    <t xml:space="preserve">https://www.shazam.com/event/659e69ce-ae4c-4194-ad11-21aaa85c9217</t>
  </si>
  <si>
    <t xml:space="preserve">BAY</t>
  </si>
  <si>
    <t xml:space="preserve">Bay Eight Recording Studios, official site</t>
  </si>
  <si>
    <t xml:space="preserve">AVS</t>
  </si>
  <si>
    <t xml:space="preserve">Audio Vision Studios, official site</t>
  </si>
  <si>
    <t xml:space="preserve">AVSL</t>
  </si>
  <si>
    <t xml:space="preserve">13385 W Dixie Hwy, property sale listing (Audio Vision building)</t>
  </si>
  <si>
    <t xml:space="preserve">https://virtuallysold.aryeo.com/sites/13385-w-dixie-hwy-north-miami-53180</t>
  </si>
  <si>
    <t xml:space="preserve">MBRS</t>
  </si>
  <si>
    <t xml:space="preserve">Miami Beach Recording Studios, official site</t>
  </si>
  <si>
    <t xml:space="preserve">Alignable, Miami Beach Recording Studios Inc profile (SYNC Studios origin, 2008 move)</t>
  </si>
  <si>
    <t xml:space="preserve">https://www.alignable.com/north-miami-fl/miami-beach-recording-studios-inc</t>
  </si>
  <si>
    <t xml:space="preserve">MGS</t>
  </si>
  <si>
    <t xml:space="preserve">Magic Sound Recording Studio, Yellow Pages and Facebook listings</t>
  </si>
  <si>
    <t xml:space="preserve">Circle House Studios, Miami Times feature and directory listings</t>
  </si>
  <si>
    <t xml:space="preserve">SCI</t>
  </si>
  <si>
    <t xml:space="preserve">Studio Center International, official history</t>
  </si>
  <si>
    <t xml:space="preserve">https://studiocenterinternational.com/history/</t>
  </si>
  <si>
    <t xml:space="preserve">SCH</t>
  </si>
  <si>
    <t xml:space="preserve">History of Recording, Studio Center</t>
  </si>
  <si>
    <t xml:space="preserve">https://www.historyofrecording.com/Studio_Center.html</t>
  </si>
  <si>
    <t xml:space="preserve">WFS</t>
  </si>
  <si>
    <t xml:space="preserve">World Famous Sound Studios, Tagvenue listing and Facebook page</t>
  </si>
  <si>
    <t xml:space="preserve">Jet Sound Studios, Yelp and Facebook listings</t>
  </si>
  <si>
    <t xml:space="preserve">Visualize Recording and Rehearsal Studio, Peerspace listing</t>
  </si>
  <si>
    <t xml:space="preserve">MSCD</t>
  </si>
  <si>
    <t xml:space="preserve">Miami Studio City District, 1933 to 1943 NE 148th St, Yelp listing (closed)</t>
  </si>
  <si>
    <t xml:space="preserve">YLP</t>
  </si>
  <si>
    <t xml:space="preserve">Yelp business listings, North Miami and North Miami Beach (address and open or closed status, checked September 2026)</t>
  </si>
  <si>
    <t xml:space="preserve">https://www.yelp.com/</t>
  </si>
  <si>
    <t xml:space="preserve">SOR</t>
  </si>
  <si>
    <t xml:space="preserve">School of Rock North Miami, official page</t>
  </si>
  <si>
    <t xml:space="preserve">LSM</t>
  </si>
  <si>
    <t xml:space="preserve">LIVE! School of Music, official site</t>
  </si>
  <si>
    <t xml:space="preserve">SAE</t>
  </si>
  <si>
    <t xml:space="preserve">SAE Institute Miami, official campus page</t>
  </si>
  <si>
    <t xml:space="preserve">FMA</t>
  </si>
  <si>
    <t xml:space="preserve">Forte Music and Arts Academy, official site</t>
  </si>
  <si>
    <t xml:space="preserve">SPM</t>
  </si>
  <si>
    <t xml:space="preserve">Space Music Inc, official site</t>
  </si>
  <si>
    <t xml:space="preserve">The Guitar Nook, official site (repairs and directions)</t>
  </si>
  <si>
    <t xml:space="preserve">ABE</t>
  </si>
  <si>
    <t xml:space="preserve">Abe Music, Yellow Pages listing</t>
  </si>
  <si>
    <t xml:space="preserve">FSR</t>
  </si>
  <si>
    <t xml:space="preserve">Found Sound Records, official site</t>
  </si>
  <si>
    <t xml:space="preserve">FSRB</t>
  </si>
  <si>
    <t xml:space="preserve">Biscayne Times, Passion turned business created Found Sound Records</t>
  </si>
  <si>
    <t xml:space="preserve">https://www.biscaynetimes.com/boulevard-living/passion-turned-business-created-found-sound-records/</t>
  </si>
  <si>
    <t xml:space="preserve">BNR</t>
  </si>
  <si>
    <t xml:space="preserve">SFL Music, In their own words: Bob Perry (Blue Note Records)</t>
  </si>
  <si>
    <t xml:space="preserve">Miami New Times, Lindell Trocard, Blue Note Records expert, dies</t>
  </si>
  <si>
    <t xml:space="preserve">https://www.miaminewtimes.com/music/lindell-trocard-blue-note-records-expert-and-miami-music-guide-dies-9434418/</t>
  </si>
  <si>
    <t xml:space="preserve">BVV</t>
  </si>
  <si>
    <t xml:space="preserve">Brooklyn Vintage and Vinyl, Record Store Day store page and Yelp listing (closed)</t>
  </si>
  <si>
    <t xml:space="preserve">WYS</t>
  </si>
  <si>
    <t xml:space="preserve">Wynwood Sound, official site (wireless microphone brand)</t>
  </si>
  <si>
    <t xml:space="preserve">LUNA</t>
  </si>
  <si>
    <t xml:space="preserve">Luna Star Cafe, official site and calendar</t>
  </si>
  <si>
    <t xml:space="preserve">LUNS</t>
  </si>
  <si>
    <t xml:space="preserve">Songkick, Luna Star Cafe venue page</t>
  </si>
  <si>
    <t xml:space="preserve">https://www.songkick.com/venues/123690-luna-star-cafe</t>
  </si>
  <si>
    <t xml:space="preserve">MOCA</t>
  </si>
  <si>
    <t xml:space="preserve">Museum of Contemporary Art North Miami, Jazz at MOCA</t>
  </si>
  <si>
    <t xml:space="preserve">MOCW</t>
  </si>
  <si>
    <t xml:space="preserve">WLRN, Jazz at MOCA makes a museum a home for outdoor live music (28 July 2026)</t>
  </si>
  <si>
    <t xml:space="preserve">https://www.wlrn.org/arts-culture/2026-07-28/jazz-at-moca-makes-a-museum-a-home-for-outdoor-live-music</t>
  </si>
  <si>
    <t xml:space="preserve">Julius Littman Performing Arts Theater, official site</t>
  </si>
  <si>
    <t xml:space="preserve">VS</t>
  </si>
  <si>
    <t xml:space="preserve">Venue's own site or event calendar, as linked in the Detection #1 venue register</t>
  </si>
  <si>
    <t xml:space="preserve">https://streeteconomics-detection-1.netlify.app/map.html</t>
  </si>
  <si>
    <t xml:space="preserve">MNTV</t>
  </si>
  <si>
    <t xml:space="preserve">Miami New Times, best music venues in Miami</t>
  </si>
  <si>
    <t xml:space="preserve">IOM</t>
  </si>
  <si>
    <t xml:space="preserve">Indie on the Move, venue listings</t>
  </si>
  <si>
    <t xml:space="preserve">https://www.indieonthemove.com/</t>
  </si>
  <si>
    <t xml:space="preserve">SECM</t>
  </si>
  <si>
    <t xml:space="preserve">Secret Miami, best live music in Miami</t>
  </si>
  <si>
    <t xml:space="preserve">TOM</t>
  </si>
  <si>
    <t xml:space="preserve">Time Out Miami, venue and bar listings</t>
  </si>
  <si>
    <t xml:space="preserve">https://www.timeout.com/miami</t>
  </si>
  <si>
    <t xml:space="preserve">LN</t>
  </si>
  <si>
    <t xml:space="preserve">Live Nation and Ticketmaster venue pages</t>
  </si>
  <si>
    <t xml:space="preserve">https://www.livenation.com/</t>
  </si>
  <si>
    <t xml:space="preserve">MMW</t>
  </si>
  <si>
    <t xml:space="preserve">Miami Music Week venue listings</t>
  </si>
  <si>
    <t xml:space="preserve">https://www.miamimusicweek.com/</t>
  </si>
  <si>
    <t xml:space="preserve">MNTR</t>
  </si>
  <si>
    <t xml:space="preserve">Miami New Times, best record stores in Miami</t>
  </si>
  <si>
    <t xml:space="preserve">https://www.miaminewtimes.com/music/best-record-stores-in-miami-19505609/</t>
  </si>
  <si>
    <t xml:space="preserve">FYD</t>
  </si>
  <si>
    <t xml:space="preserve">Florida YIMBY, Dezer Development proposes three building project at 1890 NE 146th St (June 2026)</t>
  </si>
  <si>
    <t xml:space="preserve">FDD</t>
  </si>
  <si>
    <t xml:space="preserve">Floridian Development, Dezer eyes high density redevelopment at 1890 NE 146th Street (SDTOD conditional use, staff recommendation)</t>
  </si>
  <si>
    <t xml:space="preserve">https://floridiandevelopment.com/dezer-eyes-high-density-redevelopment-at-1890-ne-146th-street-in-north-miami/</t>
  </si>
  <si>
    <t xml:space="preserve">MSA</t>
  </si>
  <si>
    <t xml:space="preserve">MSA Architects, in the news: Dezer Development proposes 600 residential units (reposting The Real Deal, June 2026, Planning Board approval)</t>
  </si>
  <si>
    <t xml:space="preserve">https://www.msaarchitectsinc.com/in-the-news/dezer-development-proposes-600-residential-units-in-miami-dade</t>
  </si>
  <si>
    <t xml:space="preserve">CCRE</t>
  </si>
  <si>
    <t xml:space="preserve">Connect CRE, Dezer advancing plan for 600 North Miami apartment units</t>
  </si>
  <si>
    <t xml:space="preserve">https://www.connectcre.com/stories/dezer-advancing-plan-for-600-n-miami-apartment-units/</t>
  </si>
  <si>
    <t xml:space="preserve">FYA</t>
  </si>
  <si>
    <t xml:space="preserve">Florida YIMBY, Tate Capital proposes a 20 story tower with 360 units designed by Kobi Karp in North Miami (November 2021)</t>
  </si>
  <si>
    <t xml:space="preserve">ROK</t>
  </si>
  <si>
    <t xml:space="preserve">ROK, City Commission unanimously approves $130M apartment project (March 2022)</t>
  </si>
  <si>
    <t xml:space="preserve">https://www.rok.com/newsroom/city-commission-unanimously-approves-130m-apartment-project-with-hundreds-of-units/</t>
  </si>
  <si>
    <t xml:space="preserve">BTN</t>
  </si>
  <si>
    <t xml:space="preserve">Biscayne Times, The next big boom in North Miami (May 2021, Allure ground lease)</t>
  </si>
  <si>
    <t xml:space="preserve">https://www.biscaynetimes.com/news/the-next-big-boom-in-north-miami/</t>
  </si>
  <si>
    <t xml:space="preserve">BTR2</t>
  </si>
  <si>
    <t xml:space="preserve">Biscayne Times, North Miami rolls the dice for a big win (January 2022)</t>
  </si>
  <si>
    <t xml:space="preserve">https://www.biscaynetimes.com/news/north-miami-rolls-the-dice-for-a-big-win/</t>
  </si>
  <si>
    <t xml:space="preserve">MCI</t>
  </si>
  <si>
    <t xml:space="preserve">Miami Condo Investments, Allure North Miami tower announced by Tate Capital</t>
  </si>
  <si>
    <t xml:space="preserve">https://www.miamicondoinvestments.com/north-miami/allure-north-miami-tower-just-announced-by-tate-capital</t>
  </si>
  <si>
    <t xml:space="preserve">SFA</t>
  </si>
  <si>
    <t xml:space="preserve">South Florida Agent Magazine, residential building boom hits North Miami and Aventura (July 2023)</t>
  </si>
  <si>
    <t xml:space="preserve">https://southfloridaagentmagazine.com/2023/07/18/residential-building-boom-hits-north-miami-and-aventura/</t>
  </si>
  <si>
    <t xml:space="preserve">NMCRA</t>
  </si>
  <si>
    <t xml:space="preserve">North Miami Community Redevelopment Agency, CRA plan page (2016 plan, music city language)</t>
  </si>
  <si>
    <t xml:space="preserve">MTW</t>
  </si>
  <si>
    <t xml:space="preserve">Miami Times, West Dixie small businesses struggle amid North Miami revitalization delays (30 September 2025)</t>
  </si>
  <si>
    <t xml:space="preserve">https://www.miamitimesonline.com/business/west-dixie-small-businesses-struggle-amid-north-miami-revitalization-delays/article_49f8ad10-c8ff-4001-a979-83f56eb2397b.html</t>
  </si>
  <si>
    <t xml:space="preserve">Florida YIMBY, 1,296 unit community proposed for 15780 W Dixie Highway (June 2024)</t>
  </si>
  <si>
    <t xml:space="preserve">FYC</t>
  </si>
  <si>
    <t xml:space="preserve">Florida YIMBY, two tower Arch Creek proposed for 2056 NE 140th Street (June 2025)</t>
  </si>
  <si>
    <t xml:space="preserve">NMBA</t>
  </si>
  <si>
    <t xml:space="preserve">City of North Miami Beach, 2025 approved development projects</t>
  </si>
  <si>
    <t xml:space="preserve">https://www.citynmb.com/DocumentCenter/View/13466/2025-Approved-Development-Projects</t>
  </si>
  <si>
    <t xml:space="preserve">Florida YIMBY, Shelton Miami, an 11 story residential tower planned for 1998 NE 135th Street (September 2025)</t>
  </si>
  <si>
    <t xml:space="preserve">NMBC</t>
  </si>
  <si>
    <t xml:space="preserve">City of North Miami Beach, About the CRA</t>
  </si>
  <si>
    <t xml:space="preserve">https://www.citynmb.com/1286/About-the-CRA</t>
  </si>
  <si>
    <t xml:space="preserve">DGIS</t>
  </si>
  <si>
    <t xml:space="preserve">Discogs, The Allman Brothers Band, Idlewild South (Atco SD 33-342): recorded at Capricorn Sound Studios, Atlantic South Criteria Studios and Regent Sound; engineers Howard and Ron Albert</t>
  </si>
  <si>
    <t xml:space="preserve">https://www.discogs.com/release/5013722-Allman-Brothers-Band-Idlewild-South</t>
  </si>
  <si>
    <t xml:space="preserve">DGEP</t>
  </si>
  <si>
    <t xml:space="preserve">Discogs, The Allman Brothers Band, Eat a Peach (Capricorn 2 CP 0102): studio tracks at Criteria, live tracks Fillmore East; engineers Howie and Ron Albert</t>
  </si>
  <si>
    <t xml:space="preserve">https://www.discogs.com/release/4018525-The-Allman-Brothers-Band-Eat-A-Peach</t>
  </si>
  <si>
    <t xml:space="preserve">DGYG</t>
  </si>
  <si>
    <t xml:space="preserve">Discogs, Aretha Franklin, Young, Gifted and Black (Atlantic SD 7213): five tracks recorded at Criteria; engineers Chuck Kirkpatrick, Howie and Ron Albert</t>
  </si>
  <si>
    <t xml:space="preserve">https://www.discogs.com/release/517807-Aretha-Franklin-Young-Gifted-And-Black</t>
  </si>
  <si>
    <t xml:space="preserve">DGHH</t>
  </si>
  <si>
    <t xml:space="preserve">Discogs, Black Sabbath, Heaven and Hell (Vertigo 9102 752): recorded at Criteria Recording Studios and Studios Ferber; produced and engineered by Martin Birch</t>
  </si>
  <si>
    <t xml:space="preserve">https://www.discogs.com/release/421671-Black-Sabbath-Heaven-And-Hell</t>
  </si>
  <si>
    <t xml:space="preserve">LSH</t>
  </si>
  <si>
    <t xml:space="preserve">Louder, the story behind Black Sabbath's Heaven and Hell (recorded at Criteria Studios in Miami and Studio Ferber in Paris)</t>
  </si>
  <si>
    <t xml:space="preserve">https://www.loudersound.com/features/the-story-behind-black-sabbaths-heaven-and-hell</t>
  </si>
  <si>
    <t xml:space="preserve">DGMC</t>
  </si>
  <si>
    <t xml:space="preserve">Discogs, Bee Gees, Main Course (RSO SO 4807): recorded at Atlantic Recording Studios, New York, and Criteria Recording Studios, Miami; Karl Richardson (Criteria) and Lew Hahn (Atlantic)</t>
  </si>
  <si>
    <t xml:space="preserve">https://www.discogs.com/release/4278865-Bee-Gees-Main-Course</t>
  </si>
  <si>
    <t xml:space="preserve">DGLL</t>
  </si>
  <si>
    <t xml:space="preserve">Discogs, Gloria Estefan and Miami Sound Machine, Let It Loose (Epic EPC 450910 1): recorded and mixed at Criteria Studios, Miami; Eric C. Schilling</t>
  </si>
  <si>
    <t xml:space="preserve">https://www.discogs.com/release/580717-Gloria-Estefan-And-Miami-Sound-Machine-Let-It-Loose</t>
  </si>
  <si>
    <t xml:space="preserve">DGAC</t>
  </si>
  <si>
    <t xml:space="preserve">Discogs, Mana, Amar es Combatir (Warner Music Latina 63661-2): no studio field entered; Thom Russo recording and mixing</t>
  </si>
  <si>
    <t xml:space="preserve">https://www.discogs.com/release/7632908-Man%C3%A1-Amar-Es-Combatir</t>
  </si>
  <si>
    <t xml:space="preserve">DGSS</t>
  </si>
  <si>
    <t xml:space="preserve">Discogs, Lynyrd Skynyrd, Street Survivors (MCA-3029): recorded at Criteria Studios, Miami; Studio One, Doraville; Muscle Shoals Sound; Criteria engineer Dennis Hetzendorfer</t>
  </si>
  <si>
    <t xml:space="preserve">https://www.discogs.com/release/5238748-Lynyrd-Skynyrd-Street-Survivors</t>
  </si>
  <si>
    <t xml:space="preserve">DGSD</t>
  </si>
  <si>
    <t xml:space="preserve">Discogs, The Definitive Lynyrd Skynyrd Collection (1991): first version Street Survivors takes recorded April 1977, Criteria Studios, Miami</t>
  </si>
  <si>
    <t xml:space="preserve">https://www.discogs.com/release/1928902-Lynyrd-Skynyrd-The-Definitive-Lynyrd-Skynyrd-Collection</t>
  </si>
  <si>
    <t xml:space="preserve">DGLG</t>
  </si>
  <si>
    <t xml:space="preserve">Discogs, Lynyrd Skynyrd, Legend (MCA, 1987): remixed at Criteria Recording Studios, Miami; Tom Dowd producer on six tracks</t>
  </si>
  <si>
    <t xml:space="preserve">https://www.discogs.com/release/5517878-Lynyrd-Skynyrd-Legend</t>
  </si>
  <si>
    <t xml:space="preserve">UDM</t>
  </si>
  <si>
    <t xml:space="preserve">uDiscover Music, Lynyrd Skynyrd, Street Survivors feature (initial sessions at Criteria, April 1977, with Tom Dowd)</t>
  </si>
  <si>
    <t xml:space="preserve">https://www.udiscovermusic.com/stories/lynyrd-skynyrd-street-survivors-feature/</t>
  </si>
  <si>
    <t xml:space="preserve">LSS</t>
  </si>
  <si>
    <t xml:space="preserve">Louder, Lynyrd Skynyrd, Street Survivors, the story behind the album (Criteria sessions with Tom Dowd; second version at Studio One)</t>
  </si>
  <si>
    <t xml:space="preserve">https://www.loudersound.com/music/albums/lynyrd-skynyrd-street-survivors-story-behind-the-album</t>
  </si>
  <si>
    <t xml:space="preserve">Sheet</t>
  </si>
  <si>
    <t xml:space="preserve">Field</t>
  </si>
  <si>
    <t xml:space="preserve">Definition</t>
  </si>
  <si>
    <t xml:space="preserve">Nodes</t>
  </si>
  <si>
    <t xml:space="preserve">Stable identifier; join key to Edges</t>
  </si>
  <si>
    <t xml:space="preserve">Display name in the business's own casing</t>
  </si>
  <si>
    <t xml:space="preserve">studio, room, era, person, artist, record, label, school, shop, venue, place, city</t>
  </si>
  <si>
    <t xml:space="preserve">People only: personnel connector (moved between two or more mapped studios, labels, artists or records), founding or core member (owners, founders and staff of one room, shop or school), institutional connector (label executives, developers and officials with a documented act)</t>
  </si>
  <si>
    <t xml:space="preserve">One of ten layers of the corridor; a node belongs to exactly one</t>
  </si>
  <si>
    <t xml:space="preserve">Street address as listed; blank for people, artists, records and labels</t>
  </si>
  <si>
    <t xml:space="preserve">Municipality the geocoded pin falls in by point in polygon against the Miami-Dade Municipal Boundary layer; unincorporated Miami-Dade where none; blank where no pin</t>
  </si>
  <si>
    <t xml:space="preserve">Jurisdiction, or Elsewhere in Miami-Dade for pins outside the corridor, or No corridor address for nodes without a pin</t>
  </si>
  <si>
    <t xml:space="preserve">Latitude, Longitude</t>
  </si>
  <si>
    <t xml:space="preserve">Geocoded pin; from the detection's tax receipt geocoding, the business's listing or street grid interpolation (graded Low)</t>
  </si>
  <si>
    <t xml:space="preserve">Straight line distance from the Criteria parcel</t>
  </si>
  <si>
    <t xml:space="preserve">yes or no for nodes with a pin</t>
  </si>
  <si>
    <t xml:space="preserve">Founding year for studios, rooms, schools, shops, labels and eras; filing year for projects; birth year for people where known</t>
  </si>
  <si>
    <t xml:space="preserve">Year closed, renamed or ended, where applicable</t>
  </si>
  <si>
    <t xml:space="preserve">Year used on the timeline; the basis column says whether it is the founding year, a person's first documented activity, the first year the map documents the node, or the cutoff year</t>
  </si>
  <si>
    <t xml:space="preserve">What the node is, in present tense</t>
  </si>
  <si>
    <t xml:space="preserve">Venues only: music venue, theater or hall, series, promoter (tax record)</t>
  </si>
  <si>
    <t xml:space="preserve">Active (blank on the map), Closed or historical, Announced or proposed</t>
  </si>
  <si>
    <t xml:space="preserve">Status recorded by the sources as of the cutoff date; activity after the cutoff is worded as announced, proposed or scheduled</t>
  </si>
  <si>
    <t xml:space="preserve">High, Medium or Low, as defined on the Read me sheet</t>
  </si>
  <si>
    <t xml:space="preserve">Source ids from the Source register</t>
  </si>
  <si>
    <t xml:space="preserve">The business's site or the public listing used</t>
  </si>
  <si>
    <t xml:space="preserve">Records only: landmark (a node), supporting or session reference (edges only)</t>
  </si>
  <si>
    <t xml:space="preserve">Records only: sole studio; recorded at, several studios; partial recording; mixed only; completed and mixed; session only; unverified, do not publish</t>
  </si>
  <si>
    <t xml:space="preserve">Records only: why the record is a node</t>
  </si>
  <si>
    <t xml:space="preserve">Evidence class, not a privacy class: publicly verified (own site, current listing, press, public calendar or planning filing); tax record only (public Local Business Tax receipt, no independent public operating evidence located in this research pass; named and pinned because the record is public); public record (people, artists, records, labels and eras drawn from press, credits, histories and reference sources)</t>
  </si>
  <si>
    <t xml:space="preserve">Degree, Distinct, Betweenness, Personnel betweenness</t>
  </si>
  <si>
    <t xml:space="preserve">As defined on the Network metrics sheet</t>
  </si>
  <si>
    <t xml:space="preserve">Short narrative, present tense</t>
  </si>
  <si>
    <t xml:space="preserve">Edges</t>
  </si>
  <si>
    <t xml:space="preserve">Source / Target</t>
  </si>
  <si>
    <t xml:space="preserve">Node ids; direction matters for the personnel set, recorded at and mixed at</t>
  </si>
  <si>
    <t xml:space="preserve">founded or owned; worked at; moved to; spawned; became; linked venture; produced or engineered; mentored; suggested; recorded at (album and year in the note); mixed at (mix credit only); label; collaboration; adjacent to; named in plan</t>
  </si>
  <si>
    <t xml:space="preserve">Tenure or year of the relation as recorded</t>
  </si>
  <si>
    <t xml:space="preserve">Names the album, the person or the specific event behind the edge</t>
  </si>
  <si>
    <t xml:space="preserve">Personnel (solid on the map); Suggestion (dashed); Institutional (dotted)</t>
  </si>
  <si>
    <t xml:space="preserve">Type</t>
  </si>
  <si>
    <t xml:space="preserve">Item</t>
  </si>
  <si>
    <t xml:space="preserve">Lower confidence or stated conflict</t>
  </si>
  <si>
    <t xml:space="preserve">The year Mack Emerman sold Criteria to Joel Levy: 1988 in the Flamingo, Washington Post and Miami New Times accounts, 1991 in the Wikipedia article. The map uses 1991 and states the conflict.</t>
  </si>
  <si>
    <t xml:space="preserve">The end of Germano family ownership: a 2012 sale is reported by the Hit Factory article and HiFi News, while the studio's own history dates the name change to 2017. The map shows the era to 2017 and the sale as reported.</t>
  </si>
  <si>
    <t xml:space="preserve">The identity of Criteria's owner since 2017, which no source discloses; the studio's general manager has said he is bound by a non disclosure agreement.</t>
  </si>
  <si>
    <t xml:space="preserve">Crosby, Stills and Nash's CSN (1977): placed at Criteria by the Criteria and Albert Brothers articles; the album article names no studio.</t>
  </si>
  <si>
    <t xml:space="preserve">Alex Sadkin's role on the Rastaman Vibration mix; only his tape operator years at Criteria are documented.</t>
  </si>
  <si>
    <t xml:space="preserve">Claims repeated in the Criteria Wikipedia article and not independently checked, therefore not on the map: Grand Funk Railroad's We're an American Band, Barbra Streisand's Guilty, Dionne Warwick's Heartbreaker, Bow Wow Wow's I Want Candy, the Romantics, Monica's So Gone, Frankie Valli's Grease, Lil Wayne's Tha Carter III, CeeLo Green's Is the Soul Machine.</t>
  </si>
  <si>
    <t xml:space="preserve">GTMG Studios, Recording Studios C and Icon X: business tax receipts only; no public listing found under those names.</t>
  </si>
  <si>
    <t xml:space="preserve">Miami Beach Recording Studios' founding: 1979 on the company's site, 1980 on its business profile; the detection's 1977 figure was not found in any source.</t>
  </si>
  <si>
    <t xml:space="preserve">Studio Center's North Miami street address, not recorded by the sources used; the node has no pin.</t>
  </si>
  <si>
    <t xml:space="preserve">Circle House Studios' operating status: one directory marks it closed, the public listing updated September 2026 does not.</t>
  </si>
  <si>
    <t xml:space="preserve">Blue Note Records' closing year, inferred from Bob Perry's 25 years in retail from 1984.</t>
  </si>
  <si>
    <t xml:space="preserve">Founding years read back from a listing's years in business figure (Bay Eight, Abe Music, Magic Sound) and pins interpolated from the street grid (Visualize, Shelton Miami, 461 Ocean Boulevard) are graded Low.</t>
  </si>
  <si>
    <t xml:space="preserve">The Dezer approval: the Planning Commission hearing is dated 2 June 2026 by one account and 25 June by another; 600 units by most accounts and 586 by one; the map uses 600 and June 2026.</t>
  </si>
  <si>
    <t xml:space="preserve">Amar es Combatir (Mana, 2006): placed at Hit Factory Criteria by the reference source only; kept as a session edge, not a landmark record node, until an album credit or trade source confirms the studio.</t>
  </si>
  <si>
    <t xml:space="preserve">Lynyrd Skynyrd: on the map for two documented Criteria sessions only (Street Survivors first version, April 1977, credited on the sleeve; Legend remixed at Criteria, 1987). No other Skynyrd album carries a Criteria credit; the band is not an association node.</t>
  </si>
  <si>
    <t xml:space="preserve">Whether any dedicated live music venue with a booking calendar exists inside the ring under a name the searches did not reach; the finding is a floor on absence in the same sense the inventory is a floor on presence.</t>
  </si>
</sst>
</file>

<file path=xl/styles.xml><?xml version="1.0" encoding="utf-8"?>
<styleSheet xmlns="http://schemas.openxmlformats.org/spreadsheetml/2006/main">
  <numFmts count="1">
    <numFmt numFmtId="164" formatCode="General"/>
  </numFmts>
  <fonts count="8">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sz val="10"/>
      <name val="Arial"/>
      <family val="0"/>
      <charset val="1"/>
    </font>
    <font>
      <b val="true"/>
      <sz val="10"/>
      <color rgb="FFFFFFFF"/>
      <name val="Arial"/>
      <family val="0"/>
      <charset val="1"/>
    </font>
    <font>
      <b val="true"/>
      <sz val="10"/>
      <name val="Arial"/>
      <family val="0"/>
      <charset val="1"/>
    </font>
  </fonts>
  <fills count="3">
    <fill>
      <patternFill patternType="none"/>
    </fill>
    <fill>
      <patternFill patternType="gray125"/>
    </fill>
    <fill>
      <patternFill patternType="solid">
        <fgColor rgb="FF1A1A1A"/>
        <bgColor rgb="FF3333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6" fillId="2" borderId="0" xfId="0" applyFont="true" applyBorder="false" applyAlignment="true" applyProtection="false">
      <alignment horizontal="general" vertical="center" textRotation="0" wrapText="tru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patternType="solid">
          <fgColor rgb="FF1A1A1A"/>
          <bgColor rgb="FF000000"/>
        </patternFill>
      </fill>
    </dxf>
    <dxf>
      <fill>
        <patternFill patternType="solid">
          <bgColor rgb="FF000000"/>
        </patternFill>
      </fill>
    </dxf>
    <dxf>
      <fill>
        <patternFill patternType="solid">
          <fgColor rgb="FFFFFF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A1A1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sharedStrings" Target="sharedStrings.xml"/>
</Relationships>
</file>

<file path=xl/tables/table1.xml><?xml version="1.0" encoding="utf-8"?>
<table xmlns="http://schemas.openxmlformats.org/spreadsheetml/2006/main" id="1" name="Dictionary" displayName="Dictionary" ref="A1:C33" headerRowCount="1" totalsRowCount="0" totalsRowShown="0">
  <autoFilter ref="A1:C33"/>
  <tableColumns count="3">
    <tableColumn id="1" name="Sheet"/>
    <tableColumn id="2" name="Field"/>
    <tableColumn id="3" name="Definition"/>
  </tableColumns>
</table>
</file>

<file path=xl/tables/table2.xml><?xml version="1.0" encoding="utf-8"?>
<table xmlns="http://schemas.openxmlformats.org/spreadsheetml/2006/main" id="2" name="Edges" displayName="Edges" ref="A1:H296" headerRowCount="1" totalsRowCount="0" totalsRowShown="0">
  <autoFilter ref="A1:H296"/>
  <tableColumns count="8">
    <tableColumn id="1" name="Source"/>
    <tableColumn id="2" name="Source ID"/>
    <tableColumn id="3" name="Relation"/>
    <tableColumn id="4" name="Target"/>
    <tableColumn id="5" name="Target ID"/>
    <tableColumn id="6" name="Years"/>
    <tableColumn id="7" name="Note"/>
    <tableColumn id="8" name="Edge class"/>
  </tableColumns>
</table>
</file>

<file path=xl/tables/table3.xml><?xml version="1.0" encoding="utf-8"?>
<table xmlns="http://schemas.openxmlformats.org/spreadsheetml/2006/main" id="3" name="Metrics" displayName="Metrics" ref="A1:G237" headerRowCount="1" totalsRowCount="0" totalsRowShown="0">
  <autoFilter ref="A1:G237"/>
  <tableColumns count="7">
    <tableColumn id="1" name="Node"/>
    <tableColumn id="2" name="Kind"/>
    <tableColumn id="3" name="Layer"/>
    <tableColumn id="4" name="Degree (all edges)"/>
    <tableColumn id="5" name="Distinct neighbours"/>
    <tableColumn id="6" name="Betweenness (all edges)"/>
    <tableColumn id="7" name="Personnel betweenness (people and production network)"/>
  </tableColumns>
</table>
</file>

<file path=xl/tables/table4.xml><?xml version="1.0" encoding="utf-8"?>
<table xmlns="http://schemas.openxmlformats.org/spreadsheetml/2006/main" id="4" name="Moves" displayName="Moves" ref="A1:G27" headerRowCount="1" totalsRowCount="0" totalsRowShown="0">
  <autoFilter ref="A1:G27"/>
  <tableColumns count="7">
    <tableColumn id="1" name="Person"/>
    <tableColumn id="2" name="Class"/>
    <tableColumn id="3" name="Step"/>
    <tableColumn id="4" name="Institution"/>
    <tableColumn id="5" name="Relation"/>
    <tableColumn id="6" name="Years"/>
    <tableColumn id="7" name="Note"/>
  </tableColumns>
</table>
</file>

<file path=xl/tables/table5.xml><?xml version="1.0" encoding="utf-8"?>
<table xmlns="http://schemas.openxmlformats.org/spreadsheetml/2006/main" id="5" name="Nodes" displayName="Nodes" ref="A1:AG244" headerRowCount="1" totalsRowCount="0" totalsRowShown="0">
  <autoFilter ref="A1:AG244"/>
  <tableColumns count="33">
    <tableColumn id="1" name="ID"/>
    <tableColumn id="2" name="Name"/>
    <tableColumn id="3" name="Kind"/>
    <tableColumn id="4" name="Person class"/>
    <tableColumn id="5" name="Layer"/>
    <tableColumn id="6" name="Address"/>
    <tableColumn id="7" name="Jurisdiction"/>
    <tableColumn id="8" name="Hub"/>
    <tableColumn id="9" name="Latitude"/>
    <tableColumn id="10" name="Longitude"/>
    <tableColumn id="11" name="Miles from anchor"/>
    <tableColumn id="12" name="Inside 1.5 mile ring"/>
    <tableColumn id="13" name="Year"/>
    <tableColumn id="14" name="End"/>
    <tableColumn id="15" name="Place year"/>
    <tableColumn id="16" name="Place year basis"/>
    <tableColumn id="17" name="Role or description"/>
    <tableColumn id="18" name="Venue class"/>
    <tableColumn id="19" name="Flag"/>
    <tableColumn id="20" name="Status"/>
    <tableColumn id="21" name="Status as of"/>
    <tableColumn id="22" name="Confidence"/>
    <tableColumn id="23" name="Sources"/>
    <tableColumn id="24" name="Listing"/>
    <tableColumn id="25" name="Disclosure"/>
    <tableColumn id="26" name="Record significance"/>
    <tableColumn id="27" name="Credit scope"/>
    <tableColumn id="28" name="Criteria role"/>
    <tableColumn id="29" name="Degree"/>
    <tableColumn id="30" name="Distinct"/>
    <tableColumn id="31" name="Betweenness"/>
    <tableColumn id="32" name="Personnel betweenness (people and production network)"/>
    <tableColumn id="33" name="Note"/>
  </tableColumns>
</table>
</file>

<file path=xl/tables/table6.xml><?xml version="1.0" encoding="utf-8"?>
<table xmlns="http://schemas.openxmlformats.org/spreadsheetml/2006/main" id="6" name="OpenItems" displayName="OpenItems" ref="A1:B17" headerRowCount="1" totalsRowCount="0" totalsRowShown="0">
  <autoFilter ref="A1:B17"/>
  <tableColumns count="2">
    <tableColumn id="1" name="Type"/>
    <tableColumn id="2" name="Item"/>
  </tableColumns>
</table>
</file>

<file path=xl/tables/table7.xml><?xml version="1.0" encoding="utf-8"?>
<table xmlns="http://schemas.openxmlformats.org/spreadsheetml/2006/main" id="7" name="Sessions" displayName="Sessions" ref="A1:E42" headerRowCount="1" totalsRowCount="0" totalsRowShown="0">
  <autoFilter ref="A1:E42"/>
  <tableColumns count="5">
    <tableColumn id="1" name="Years"/>
    <tableColumn id="2" name="Artist"/>
    <tableColumn id="3" name="Credit"/>
    <tableColumn id="4" name="Album and note"/>
    <tableColumn id="5" name="Sources"/>
  </tableColumns>
</table>
</file>

<file path=xl/tables/table8.xml><?xml version="1.0" encoding="utf-8"?>
<table xmlns="http://schemas.openxmlformats.org/spreadsheetml/2006/main" id="8" name="SourceRegister" displayName="SourceRegister" ref="A1:D117" headerRowCount="1" totalsRowCount="0" totalsRowShown="0">
  <autoFilter ref="A1:D117"/>
  <tableColumns count="4">
    <tableColumn id="1" name="Id"/>
    <tableColumn id="2" name="Source"/>
    <tableColumn id="3" name="Tier"/>
    <tableColumn id="4" name="Address"/>
  </tableColumns>
</table>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table" Target="../tables/table5.xml"/>
</Relationships>
</file>

<file path=xl/worksheets/_rels/sheet3.xml.rels><?xml version="1.0" encoding="UTF-8"?>
<Relationships xmlns="http://schemas.openxmlformats.org/package/2006/relationships"><Relationship Id="rId1" Type="http://schemas.openxmlformats.org/officeDocument/2006/relationships/table" Target="../tables/table2.xml"/>
</Relationships>
</file>

<file path=xl/worksheets/_rels/sheet4.xml.rels><?xml version="1.0" encoding="UTF-8"?>
<Relationships xmlns="http://schemas.openxmlformats.org/package/2006/relationships"><Relationship Id="rId1" Type="http://schemas.openxmlformats.org/officeDocument/2006/relationships/table" Target="../tables/table7.xml"/>
</Relationships>
</file>

<file path=xl/worksheets/_rels/sheet5.xml.rels><?xml version="1.0" encoding="UTF-8"?>
<Relationships xmlns="http://schemas.openxmlformats.org/package/2006/relationships"><Relationship Id="rId1" Type="http://schemas.openxmlformats.org/officeDocument/2006/relationships/table" Target="../tables/table4.xml"/>
</Relationships>
</file>

<file path=xl/worksheets/_rels/sheet9.xml.rels><?xml version="1.0" encoding="UTF-8"?>
<Relationships xmlns="http://schemas.openxmlformats.org/package/2006/relationships"><Relationship Id="rId1" Type="http://schemas.openxmlformats.org/officeDocument/2006/relationships/table" Target="../tables/table3.xml"/>
</Relationships>
</file>

<file path=xl/worksheets/_rels/sheet10.xml.rels><?xml version="1.0" encoding="UTF-8"?>
<Relationships xmlns="http://schemas.openxmlformats.org/package/2006/relationships"><Relationship Id="rId1" Type="http://schemas.openxmlformats.org/officeDocument/2006/relationships/table" Target="../tables/table8.xml"/>
</Relationships>
</file>

<file path=xl/worksheets/_rels/sheet11.xml.rels><?xml version="1.0" encoding="UTF-8"?>
<Relationships xmlns="http://schemas.openxmlformats.org/package/2006/relationships"><Relationship Id="rId1" Type="http://schemas.openxmlformats.org/officeDocument/2006/relationships/table" Target="../tables/table1.xml"/>
</Relationships>
</file>

<file path=xl/worksheets/_rels/sheet12.xml.rels><?xml version="1.0" encoding="UTF-8"?>
<Relationships xmlns="http://schemas.openxmlformats.org/package/2006/relationships"><Relationship Id="rId1" Type="http://schemas.openxmlformats.org/officeDocument/2006/relationships/table" Target="../tables/table6.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2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0"/>
  </cols>
  <sheetData>
    <row r="1" customFormat="false" ht="15" hidden="false" customHeight="false" outlineLevel="0" collapsed="false">
      <c r="A1" s="1" t="s">
        <v>0</v>
      </c>
    </row>
    <row r="2" customFormat="false" ht="23.85" hidden="false" customHeight="false" outlineLevel="0" collapsed="false">
      <c r="A2" s="2" t="s">
        <v>1</v>
      </c>
    </row>
    <row r="3" customFormat="false" ht="23.85" hidden="false" customHeight="false" outlineLevel="0" collapsed="false">
      <c r="A3" s="2" t="s">
        <v>2</v>
      </c>
    </row>
    <row r="4" customFormat="false" ht="15" hidden="false" customHeight="false" outlineLevel="0" collapsed="false">
      <c r="A4" s="2"/>
    </row>
    <row r="5" customFormat="false" ht="15" hidden="false" customHeight="false" outlineLevel="0" collapsed="false">
      <c r="A5" s="1" t="s">
        <v>3</v>
      </c>
    </row>
    <row r="6" customFormat="false" ht="35.05" hidden="false" customHeight="false" outlineLevel="0" collapsed="false">
      <c r="A6" s="2" t="s">
        <v>4</v>
      </c>
    </row>
    <row r="7" customFormat="false" ht="23.85" hidden="false" customHeight="false" outlineLevel="0" collapsed="false">
      <c r="A7" s="2" t="s">
        <v>5</v>
      </c>
    </row>
    <row r="8" customFormat="false" ht="23.85" hidden="false" customHeight="false" outlineLevel="0" collapsed="false">
      <c r="A8" s="2" t="s">
        <v>6</v>
      </c>
    </row>
    <row r="9" customFormat="false" ht="15" hidden="false" customHeight="false" outlineLevel="0" collapsed="false">
      <c r="A9" s="2" t="s">
        <v>7</v>
      </c>
    </row>
    <row r="10" customFormat="false" ht="15" hidden="false" customHeight="false" outlineLevel="0" collapsed="false">
      <c r="A10" s="2" t="s">
        <v>8</v>
      </c>
    </row>
    <row r="11" customFormat="false" ht="15" hidden="false" customHeight="false" outlineLevel="0" collapsed="false">
      <c r="A11" s="2" t="s">
        <v>9</v>
      </c>
    </row>
    <row r="12" customFormat="false" ht="23.85" hidden="false" customHeight="false" outlineLevel="0" collapsed="false">
      <c r="A12" s="2" t="s">
        <v>10</v>
      </c>
    </row>
    <row r="13" customFormat="false" ht="15" hidden="false" customHeight="false" outlineLevel="0" collapsed="false">
      <c r="A13" s="2" t="s">
        <v>11</v>
      </c>
    </row>
    <row r="14" customFormat="false" ht="15" hidden="false" customHeight="false" outlineLevel="0" collapsed="false">
      <c r="A14" s="2" t="s">
        <v>12</v>
      </c>
    </row>
    <row r="15" customFormat="false" ht="15" hidden="false" customHeight="false" outlineLevel="0" collapsed="false">
      <c r="A15" s="2" t="s">
        <v>13</v>
      </c>
    </row>
    <row r="16" customFormat="false" ht="15" hidden="false" customHeight="false" outlineLevel="0" collapsed="false">
      <c r="A16" s="2" t="s">
        <v>14</v>
      </c>
    </row>
    <row r="17" customFormat="false" ht="15" hidden="false" customHeight="false" outlineLevel="0" collapsed="false">
      <c r="A17" s="2"/>
    </row>
    <row r="18" customFormat="false" ht="15" hidden="false" customHeight="false" outlineLevel="0" collapsed="false">
      <c r="A18" s="1" t="s">
        <v>15</v>
      </c>
    </row>
    <row r="19" customFormat="false" ht="46.25" hidden="false" customHeight="false" outlineLevel="0" collapsed="false">
      <c r="A19" s="2" t="s">
        <v>16</v>
      </c>
    </row>
    <row r="20" customFormat="false" ht="57.45" hidden="false" customHeight="false" outlineLevel="0" collapsed="false">
      <c r="A20" s="2" t="s">
        <v>17</v>
      </c>
    </row>
    <row r="21" customFormat="false" ht="23.85" hidden="false" customHeight="false" outlineLevel="0" collapsed="false">
      <c r="A21" s="2" t="s">
        <v>18</v>
      </c>
    </row>
    <row r="22" customFormat="false" ht="57.45" hidden="false" customHeight="false" outlineLevel="0" collapsed="false">
      <c r="A22" s="2" t="s">
        <v>19</v>
      </c>
    </row>
    <row r="23" customFormat="false" ht="15" hidden="false" customHeight="false" outlineLevel="0" collapsed="false">
      <c r="A23" s="2" t="s">
        <v>20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G24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32"/>
    <col collapsed="false" customWidth="true" hidden="false" outlineLevel="0" max="3" min="3" style="0" width="9"/>
    <col collapsed="false" customWidth="true" hidden="false" outlineLevel="0" max="4" min="4" style="0" width="20"/>
    <col collapsed="false" customWidth="true" hidden="false" outlineLevel="0" max="6" min="5" style="0" width="26"/>
    <col collapsed="false" customWidth="true" hidden="false" outlineLevel="0" max="7" min="7" style="0" width="20"/>
    <col collapsed="false" customWidth="true" hidden="false" outlineLevel="0" max="8" min="8" style="0" width="22"/>
    <col collapsed="false" customWidth="true" hidden="false" outlineLevel="0" max="10" min="9" style="0" width="10"/>
    <col collapsed="false" customWidth="true" hidden="false" outlineLevel="0" max="12" min="11" style="0" width="9"/>
    <col collapsed="false" customWidth="true" hidden="false" outlineLevel="0" max="14" min="13" style="0" width="7"/>
    <col collapsed="false" customWidth="true" hidden="false" outlineLevel="0" max="15" min="15" style="0" width="9"/>
    <col collapsed="false" customWidth="true" hidden="false" outlineLevel="0" max="17" min="16" style="0" width="30"/>
    <col collapsed="false" customWidth="true" hidden="false" outlineLevel="0" max="18" min="18" style="0" width="16"/>
    <col collapsed="false" customWidth="true" hidden="false" outlineLevel="0" max="19" min="19" style="0" width="18"/>
    <col collapsed="false" customWidth="true" hidden="false" outlineLevel="0" max="20" min="20" style="0" width="40"/>
    <col collapsed="false" customWidth="true" hidden="false" outlineLevel="0" max="21" min="21" style="0" width="16"/>
    <col collapsed="false" customWidth="true" hidden="false" outlineLevel="0" max="22" min="22" style="0" width="10"/>
    <col collapsed="false" customWidth="true" hidden="false" outlineLevel="0" max="23" min="23" style="0" width="18"/>
    <col collapsed="false" customWidth="true" hidden="false" outlineLevel="0" max="25" min="24" style="0" width="30"/>
    <col collapsed="false" customWidth="true" hidden="false" outlineLevel="0" max="26" min="26" style="0" width="14"/>
    <col collapsed="false" customWidth="true" hidden="false" outlineLevel="0" max="27" min="27" style="0" width="22"/>
    <col collapsed="false" customWidth="true" hidden="false" outlineLevel="0" max="28" min="28" style="0" width="40"/>
    <col collapsed="false" customWidth="true" hidden="false" outlineLevel="0" max="30" min="29" style="0" width="8"/>
    <col collapsed="false" customWidth="true" hidden="false" outlineLevel="0" max="32" min="31" style="0" width="11"/>
    <col collapsed="false" customWidth="true" hidden="false" outlineLevel="0" max="33" min="33" style="0" width="90"/>
  </cols>
  <sheetData>
    <row r="1" customFormat="false" ht="102.2" hidden="false" customHeight="false" outlineLevel="0" collapsed="false">
      <c r="A1" s="3" t="s">
        <v>21</v>
      </c>
      <c r="B1" s="3" t="s">
        <v>22</v>
      </c>
      <c r="C1" s="3" t="s">
        <v>23</v>
      </c>
      <c r="D1" s="3" t="s">
        <v>24</v>
      </c>
      <c r="E1" s="3" t="s">
        <v>25</v>
      </c>
      <c r="F1" s="3" t="s">
        <v>26</v>
      </c>
      <c r="G1" s="3" t="s">
        <v>27</v>
      </c>
      <c r="H1" s="3" t="s">
        <v>28</v>
      </c>
      <c r="I1" s="3" t="s">
        <v>29</v>
      </c>
      <c r="J1" s="3" t="s">
        <v>30</v>
      </c>
      <c r="K1" s="3" t="s">
        <v>31</v>
      </c>
      <c r="L1" s="3" t="s">
        <v>32</v>
      </c>
      <c r="M1" s="3" t="s">
        <v>33</v>
      </c>
      <c r="N1" s="3" t="s">
        <v>34</v>
      </c>
      <c r="O1" s="3" t="s">
        <v>35</v>
      </c>
      <c r="P1" s="3" t="s">
        <v>36</v>
      </c>
      <c r="Q1" s="3" t="s">
        <v>37</v>
      </c>
      <c r="R1" s="3" t="s">
        <v>38</v>
      </c>
      <c r="S1" s="3" t="s">
        <v>39</v>
      </c>
      <c r="T1" s="3" t="s">
        <v>40</v>
      </c>
      <c r="U1" s="3" t="s">
        <v>41</v>
      </c>
      <c r="V1" s="3" t="s">
        <v>42</v>
      </c>
      <c r="W1" s="3" t="s">
        <v>43</v>
      </c>
      <c r="X1" s="3" t="s">
        <v>44</v>
      </c>
      <c r="Y1" s="3" t="s">
        <v>45</v>
      </c>
      <c r="Z1" s="3" t="s">
        <v>46</v>
      </c>
      <c r="AA1" s="3" t="s">
        <v>47</v>
      </c>
      <c r="AB1" s="3" t="s">
        <v>48</v>
      </c>
      <c r="AC1" s="3" t="s">
        <v>49</v>
      </c>
      <c r="AD1" s="3" t="s">
        <v>50</v>
      </c>
      <c r="AE1" s="3" t="s">
        <v>51</v>
      </c>
      <c r="AF1" s="3" t="s">
        <v>52</v>
      </c>
      <c r="AG1" s="3" t="s">
        <v>53</v>
      </c>
    </row>
    <row r="2" customFormat="false" ht="91" hidden="false" customHeight="false" outlineLevel="0" collapsed="false">
      <c r="A2" s="2" t="s">
        <v>54</v>
      </c>
      <c r="B2" s="2" t="s">
        <v>55</v>
      </c>
      <c r="C2" s="2" t="s">
        <v>56</v>
      </c>
      <c r="D2" s="2"/>
      <c r="E2" s="2" t="s">
        <v>57</v>
      </c>
      <c r="F2" s="2" t="s">
        <v>58</v>
      </c>
      <c r="G2" s="2" t="s">
        <v>59</v>
      </c>
      <c r="H2" s="2" t="s">
        <v>59</v>
      </c>
      <c r="I2" s="2" t="n">
        <v>25.91326</v>
      </c>
      <c r="J2" s="2" t="n">
        <v>-80.16381</v>
      </c>
      <c r="K2" s="2" t="n">
        <v>0</v>
      </c>
      <c r="L2" s="2" t="s">
        <v>60</v>
      </c>
      <c r="M2" s="2" t="n">
        <v>1958</v>
      </c>
      <c r="N2" s="2"/>
      <c r="O2" s="2" t="n">
        <v>1958</v>
      </c>
      <c r="P2" s="2" t="s">
        <v>61</v>
      </c>
      <c r="Q2" s="2" t="s">
        <v>62</v>
      </c>
      <c r="R2" s="2"/>
      <c r="S2" s="2" t="s">
        <v>63</v>
      </c>
      <c r="T2" s="2" t="s">
        <v>64</v>
      </c>
      <c r="U2" s="2" t="s">
        <v>65</v>
      </c>
      <c r="V2" s="2" t="s">
        <v>66</v>
      </c>
      <c r="W2" s="2" t="s">
        <v>67</v>
      </c>
      <c r="X2" s="2" t="s">
        <v>68</v>
      </c>
      <c r="Y2" s="2" t="s">
        <v>69</v>
      </c>
      <c r="Z2" s="2"/>
      <c r="AA2" s="2"/>
      <c r="AB2" s="2"/>
      <c r="AC2" s="2" t="n">
        <v>108</v>
      </c>
      <c r="AD2" s="2" t="n">
        <v>106</v>
      </c>
      <c r="AE2" s="2" t="n">
        <v>0.3525</v>
      </c>
      <c r="AF2" s="2" t="n">
        <v>0.1137</v>
      </c>
      <c r="AG2" s="2" t="s">
        <v>70</v>
      </c>
    </row>
    <row r="3" customFormat="false" ht="57.45" hidden="false" customHeight="false" outlineLevel="0" collapsed="false">
      <c r="A3" s="2" t="s">
        <v>71</v>
      </c>
      <c r="B3" s="2" t="s">
        <v>72</v>
      </c>
      <c r="C3" s="2" t="s">
        <v>73</v>
      </c>
      <c r="D3" s="2"/>
      <c r="E3" s="2" t="s">
        <v>57</v>
      </c>
      <c r="F3" s="2"/>
      <c r="G3" s="2" t="s">
        <v>74</v>
      </c>
      <c r="H3" s="2" t="s">
        <v>74</v>
      </c>
      <c r="I3" s="2"/>
      <c r="J3" s="2"/>
      <c r="K3" s="2"/>
      <c r="L3" s="2"/>
      <c r="M3" s="2" t="n">
        <v>1958</v>
      </c>
      <c r="N3" s="2" t="n">
        <v>1991</v>
      </c>
      <c r="O3" s="2" t="n">
        <v>1958</v>
      </c>
      <c r="P3" s="2" t="s">
        <v>61</v>
      </c>
      <c r="Q3" s="2" t="s">
        <v>75</v>
      </c>
      <c r="R3" s="2"/>
      <c r="S3" s="2" t="s">
        <v>76</v>
      </c>
      <c r="T3" s="2" t="s">
        <v>77</v>
      </c>
      <c r="U3" s="2" t="s">
        <v>65</v>
      </c>
      <c r="V3" s="2" t="s">
        <v>66</v>
      </c>
      <c r="W3" s="2" t="s">
        <v>78</v>
      </c>
      <c r="X3" s="2"/>
      <c r="Y3" s="2" t="s">
        <v>79</v>
      </c>
      <c r="Z3" s="2"/>
      <c r="AA3" s="2"/>
      <c r="AB3" s="2"/>
      <c r="AC3" s="2" t="n">
        <v>2</v>
      </c>
      <c r="AD3" s="2" t="n">
        <v>2</v>
      </c>
      <c r="AE3" s="2" t="n">
        <v>0.01</v>
      </c>
      <c r="AF3" s="2" t="n">
        <v>0.0057</v>
      </c>
      <c r="AG3" s="2" t="s">
        <v>80</v>
      </c>
    </row>
    <row r="4" customFormat="false" ht="46.25" hidden="false" customHeight="false" outlineLevel="0" collapsed="false">
      <c r="A4" s="2" t="s">
        <v>81</v>
      </c>
      <c r="B4" s="2" t="s">
        <v>82</v>
      </c>
      <c r="C4" s="2" t="s">
        <v>73</v>
      </c>
      <c r="D4" s="2"/>
      <c r="E4" s="2" t="s">
        <v>57</v>
      </c>
      <c r="F4" s="2"/>
      <c r="G4" s="2" t="s">
        <v>74</v>
      </c>
      <c r="H4" s="2" t="s">
        <v>74</v>
      </c>
      <c r="I4" s="2"/>
      <c r="J4" s="2"/>
      <c r="K4" s="2"/>
      <c r="L4" s="2"/>
      <c r="M4" s="2" t="n">
        <v>1969</v>
      </c>
      <c r="N4" s="2" t="n">
        <v>1975</v>
      </c>
      <c r="O4" s="2" t="n">
        <v>1969</v>
      </c>
      <c r="P4" s="2" t="s">
        <v>61</v>
      </c>
      <c r="Q4" s="2" t="s">
        <v>83</v>
      </c>
      <c r="R4" s="2"/>
      <c r="S4" s="2" t="s">
        <v>76</v>
      </c>
      <c r="T4" s="2" t="s">
        <v>84</v>
      </c>
      <c r="U4" s="2" t="s">
        <v>65</v>
      </c>
      <c r="V4" s="2" t="s">
        <v>66</v>
      </c>
      <c r="W4" s="2" t="s">
        <v>85</v>
      </c>
      <c r="X4" s="2"/>
      <c r="Y4" s="2" t="s">
        <v>79</v>
      </c>
      <c r="Z4" s="2"/>
      <c r="AA4" s="2"/>
      <c r="AB4" s="2"/>
      <c r="AC4" s="2" t="n">
        <v>2</v>
      </c>
      <c r="AD4" s="2" t="n">
        <v>2</v>
      </c>
      <c r="AE4" s="2" t="n">
        <v>0.005</v>
      </c>
      <c r="AF4" s="2" t="n">
        <v>0.0029</v>
      </c>
      <c r="AG4" s="2" t="s">
        <v>86</v>
      </c>
    </row>
    <row r="5" customFormat="false" ht="57.45" hidden="false" customHeight="false" outlineLevel="0" collapsed="false">
      <c r="A5" s="2" t="s">
        <v>87</v>
      </c>
      <c r="B5" s="2" t="s">
        <v>88</v>
      </c>
      <c r="C5" s="2" t="s">
        <v>73</v>
      </c>
      <c r="D5" s="2"/>
      <c r="E5" s="2" t="s">
        <v>57</v>
      </c>
      <c r="F5" s="2"/>
      <c r="G5" s="2" t="s">
        <v>74</v>
      </c>
      <c r="H5" s="2" t="s">
        <v>74</v>
      </c>
      <c r="I5" s="2"/>
      <c r="J5" s="2"/>
      <c r="K5" s="2"/>
      <c r="L5" s="2"/>
      <c r="M5" s="2" t="n">
        <v>1975</v>
      </c>
      <c r="N5" s="2" t="n">
        <v>1980</v>
      </c>
      <c r="O5" s="2" t="n">
        <v>1975</v>
      </c>
      <c r="P5" s="2" t="s">
        <v>61</v>
      </c>
      <c r="Q5" s="2" t="s">
        <v>89</v>
      </c>
      <c r="R5" s="2"/>
      <c r="S5" s="2" t="s">
        <v>76</v>
      </c>
      <c r="T5" s="2" t="s">
        <v>90</v>
      </c>
      <c r="U5" s="2" t="s">
        <v>65</v>
      </c>
      <c r="V5" s="2" t="s">
        <v>66</v>
      </c>
      <c r="W5" s="2" t="s">
        <v>91</v>
      </c>
      <c r="X5" s="2"/>
      <c r="Y5" s="2" t="s">
        <v>79</v>
      </c>
      <c r="Z5" s="2"/>
      <c r="AA5" s="2"/>
      <c r="AB5" s="2"/>
      <c r="AC5" s="2" t="n">
        <v>2</v>
      </c>
      <c r="AD5" s="2" t="n">
        <v>2</v>
      </c>
      <c r="AE5" s="2" t="n">
        <v>0.0001</v>
      </c>
      <c r="AF5" s="2" t="n">
        <v>0.0001</v>
      </c>
      <c r="AG5" s="2" t="s">
        <v>92</v>
      </c>
    </row>
    <row r="6" customFormat="false" ht="46.25" hidden="false" customHeight="false" outlineLevel="0" collapsed="false">
      <c r="A6" s="2" t="s">
        <v>93</v>
      </c>
      <c r="B6" s="2" t="s">
        <v>94</v>
      </c>
      <c r="C6" s="2" t="s">
        <v>73</v>
      </c>
      <c r="D6" s="2"/>
      <c r="E6" s="2" t="s">
        <v>57</v>
      </c>
      <c r="F6" s="2"/>
      <c r="G6" s="2" t="s">
        <v>74</v>
      </c>
      <c r="H6" s="2" t="s">
        <v>74</v>
      </c>
      <c r="I6" s="2"/>
      <c r="J6" s="2"/>
      <c r="K6" s="2"/>
      <c r="L6" s="2"/>
      <c r="M6" s="2" t="n">
        <v>1991</v>
      </c>
      <c r="N6" s="2" t="n">
        <v>1999</v>
      </c>
      <c r="O6" s="2" t="n">
        <v>1991</v>
      </c>
      <c r="P6" s="2" t="s">
        <v>61</v>
      </c>
      <c r="Q6" s="2" t="s">
        <v>95</v>
      </c>
      <c r="R6" s="2"/>
      <c r="S6" s="2" t="s">
        <v>76</v>
      </c>
      <c r="T6" s="2" t="s">
        <v>96</v>
      </c>
      <c r="U6" s="2" t="s">
        <v>65</v>
      </c>
      <c r="V6" s="2" t="s">
        <v>66</v>
      </c>
      <c r="W6" s="2" t="s">
        <v>97</v>
      </c>
      <c r="X6" s="2"/>
      <c r="Y6" s="2" t="s">
        <v>79</v>
      </c>
      <c r="Z6" s="2"/>
      <c r="AA6" s="2"/>
      <c r="AB6" s="2"/>
      <c r="AC6" s="2" t="n">
        <v>2</v>
      </c>
      <c r="AD6" s="2" t="n">
        <v>2</v>
      </c>
      <c r="AE6" s="2" t="n">
        <v>0.0002</v>
      </c>
      <c r="AF6" s="2" t="n">
        <v>0.0002</v>
      </c>
      <c r="AG6" s="2" t="s">
        <v>98</v>
      </c>
    </row>
    <row r="7" customFormat="false" ht="46.25" hidden="false" customHeight="false" outlineLevel="0" collapsed="false">
      <c r="A7" s="2" t="s">
        <v>99</v>
      </c>
      <c r="B7" s="2" t="s">
        <v>100</v>
      </c>
      <c r="C7" s="2" t="s">
        <v>73</v>
      </c>
      <c r="D7" s="2"/>
      <c r="E7" s="2" t="s">
        <v>57</v>
      </c>
      <c r="F7" s="2"/>
      <c r="G7" s="2" t="s">
        <v>74</v>
      </c>
      <c r="H7" s="2" t="s">
        <v>74</v>
      </c>
      <c r="I7" s="2"/>
      <c r="J7" s="2"/>
      <c r="K7" s="2"/>
      <c r="L7" s="2"/>
      <c r="M7" s="2" t="n">
        <v>1999</v>
      </c>
      <c r="N7" s="2" t="n">
        <v>2017</v>
      </c>
      <c r="O7" s="2" t="n">
        <v>1999</v>
      </c>
      <c r="P7" s="2" t="s">
        <v>61</v>
      </c>
      <c r="Q7" s="2" t="s">
        <v>101</v>
      </c>
      <c r="R7" s="2"/>
      <c r="S7" s="2" t="s">
        <v>76</v>
      </c>
      <c r="T7" s="2" t="s">
        <v>102</v>
      </c>
      <c r="U7" s="2" t="s">
        <v>65</v>
      </c>
      <c r="V7" s="2" t="s">
        <v>66</v>
      </c>
      <c r="W7" s="2" t="s">
        <v>103</v>
      </c>
      <c r="X7" s="2"/>
      <c r="Y7" s="2" t="s">
        <v>79</v>
      </c>
      <c r="Z7" s="2"/>
      <c r="AA7" s="2"/>
      <c r="AB7" s="2"/>
      <c r="AC7" s="2" t="n">
        <v>3</v>
      </c>
      <c r="AD7" s="2" t="n">
        <v>3</v>
      </c>
      <c r="AE7" s="2" t="n">
        <v>0.0053</v>
      </c>
      <c r="AF7" s="2" t="n">
        <v>0.0031</v>
      </c>
      <c r="AG7" s="2" t="s">
        <v>104</v>
      </c>
    </row>
    <row r="8" customFormat="false" ht="46.25" hidden="false" customHeight="false" outlineLevel="0" collapsed="false">
      <c r="A8" s="2" t="s">
        <v>105</v>
      </c>
      <c r="B8" s="2" t="s">
        <v>106</v>
      </c>
      <c r="C8" s="2" t="s">
        <v>73</v>
      </c>
      <c r="D8" s="2"/>
      <c r="E8" s="2" t="s">
        <v>57</v>
      </c>
      <c r="F8" s="2"/>
      <c r="G8" s="2" t="s">
        <v>74</v>
      </c>
      <c r="H8" s="2" t="s">
        <v>74</v>
      </c>
      <c r="I8" s="2"/>
      <c r="J8" s="2"/>
      <c r="K8" s="2"/>
      <c r="L8" s="2"/>
      <c r="M8" s="2" t="n">
        <v>2017</v>
      </c>
      <c r="N8" s="2"/>
      <c r="O8" s="2" t="n">
        <v>2017</v>
      </c>
      <c r="P8" s="2" t="s">
        <v>61</v>
      </c>
      <c r="Q8" s="2" t="s">
        <v>107</v>
      </c>
      <c r="R8" s="2"/>
      <c r="S8" s="2" t="s">
        <v>63</v>
      </c>
      <c r="T8" s="2" t="s">
        <v>108</v>
      </c>
      <c r="U8" s="2" t="s">
        <v>65</v>
      </c>
      <c r="V8" s="2" t="s">
        <v>66</v>
      </c>
      <c r="W8" s="2" t="s">
        <v>109</v>
      </c>
      <c r="X8" s="2"/>
      <c r="Y8" s="2" t="s">
        <v>79</v>
      </c>
      <c r="Z8" s="2"/>
      <c r="AA8" s="2"/>
      <c r="AB8" s="2"/>
      <c r="AC8" s="2" t="n">
        <v>2</v>
      </c>
      <c r="AD8" s="2" t="n">
        <v>2</v>
      </c>
      <c r="AE8" s="2" t="n">
        <v>0.0049</v>
      </c>
      <c r="AF8" s="2" t="n">
        <v>0.0028</v>
      </c>
      <c r="AG8" s="2" t="s">
        <v>110</v>
      </c>
    </row>
    <row r="9" customFormat="false" ht="57.45" hidden="false" customHeight="false" outlineLevel="0" collapsed="false">
      <c r="A9" s="2" t="s">
        <v>111</v>
      </c>
      <c r="B9" s="2" t="s">
        <v>112</v>
      </c>
      <c r="C9" s="2" t="s">
        <v>56</v>
      </c>
      <c r="D9" s="2"/>
      <c r="E9" s="2" t="s">
        <v>113</v>
      </c>
      <c r="F9" s="2" t="s">
        <v>114</v>
      </c>
      <c r="G9" s="2" t="s">
        <v>115</v>
      </c>
      <c r="H9" s="2" t="s">
        <v>115</v>
      </c>
      <c r="I9" s="2" t="n">
        <v>25.87171</v>
      </c>
      <c r="J9" s="2" t="n">
        <v>-80.17397</v>
      </c>
      <c r="K9" s="2" t="n">
        <v>2.94</v>
      </c>
      <c r="L9" s="2" t="s">
        <v>116</v>
      </c>
      <c r="M9" s="2"/>
      <c r="N9" s="2"/>
      <c r="O9" s="2" t="n">
        <v>1958</v>
      </c>
      <c r="P9" s="2" t="s">
        <v>117</v>
      </c>
      <c r="Q9" s="2" t="s">
        <v>118</v>
      </c>
      <c r="R9" s="2"/>
      <c r="S9" s="2" t="s">
        <v>63</v>
      </c>
      <c r="T9" s="2" t="s">
        <v>119</v>
      </c>
      <c r="U9" s="2" t="s">
        <v>65</v>
      </c>
      <c r="V9" s="2" t="s">
        <v>120</v>
      </c>
      <c r="W9" s="2" t="s">
        <v>121</v>
      </c>
      <c r="X9" s="2"/>
      <c r="Y9" s="2" t="s">
        <v>122</v>
      </c>
      <c r="Z9" s="2"/>
      <c r="AA9" s="2"/>
      <c r="AB9" s="2"/>
      <c r="AC9" s="2" t="n">
        <v>2</v>
      </c>
      <c r="AD9" s="2" t="n">
        <v>2</v>
      </c>
      <c r="AE9" s="2" t="n">
        <v>0.0052</v>
      </c>
      <c r="AF9" s="2" t="n">
        <v>0</v>
      </c>
      <c r="AG9" s="2" t="s">
        <v>123</v>
      </c>
    </row>
    <row r="10" customFormat="false" ht="35.05" hidden="false" customHeight="false" outlineLevel="0" collapsed="false">
      <c r="A10" s="2" t="s">
        <v>124</v>
      </c>
      <c r="B10" s="2" t="s">
        <v>125</v>
      </c>
      <c r="C10" s="2" t="s">
        <v>56</v>
      </c>
      <c r="D10" s="2"/>
      <c r="E10" s="2" t="s">
        <v>113</v>
      </c>
      <c r="F10" s="2"/>
      <c r="G10" s="2" t="s">
        <v>74</v>
      </c>
      <c r="H10" s="2" t="s">
        <v>74</v>
      </c>
      <c r="I10" s="2"/>
      <c r="J10" s="2"/>
      <c r="K10" s="2"/>
      <c r="L10" s="2"/>
      <c r="M10" s="2" t="n">
        <v>1972</v>
      </c>
      <c r="N10" s="2" t="n">
        <v>1990</v>
      </c>
      <c r="O10" s="2" t="n">
        <v>1972</v>
      </c>
      <c r="P10" s="2" t="s">
        <v>61</v>
      </c>
      <c r="Q10" s="2" t="s">
        <v>126</v>
      </c>
      <c r="R10" s="2"/>
      <c r="S10" s="2" t="s">
        <v>76</v>
      </c>
      <c r="T10" s="2" t="s">
        <v>127</v>
      </c>
      <c r="U10" s="2" t="s">
        <v>65</v>
      </c>
      <c r="V10" s="2" t="s">
        <v>66</v>
      </c>
      <c r="W10" s="2" t="s">
        <v>128</v>
      </c>
      <c r="X10" s="2"/>
      <c r="Y10" s="2" t="s">
        <v>69</v>
      </c>
      <c r="Z10" s="2"/>
      <c r="AA10" s="2"/>
      <c r="AB10" s="2"/>
      <c r="AC10" s="2" t="n">
        <v>3</v>
      </c>
      <c r="AD10" s="2" t="n">
        <v>3</v>
      </c>
      <c r="AE10" s="2" t="n">
        <v>0.0001</v>
      </c>
      <c r="AF10" s="2" t="n">
        <v>0</v>
      </c>
      <c r="AG10" s="2" t="s">
        <v>129</v>
      </c>
    </row>
    <row r="11" customFormat="false" ht="35.05" hidden="false" customHeight="false" outlineLevel="0" collapsed="false">
      <c r="A11" s="2" t="s">
        <v>130</v>
      </c>
      <c r="B11" s="2" t="s">
        <v>131</v>
      </c>
      <c r="C11" s="2" t="s">
        <v>56</v>
      </c>
      <c r="D11" s="2"/>
      <c r="E11" s="2" t="s">
        <v>113</v>
      </c>
      <c r="F11" s="2"/>
      <c r="G11" s="2" t="s">
        <v>132</v>
      </c>
      <c r="H11" s="2" t="s">
        <v>132</v>
      </c>
      <c r="I11" s="2"/>
      <c r="J11" s="2"/>
      <c r="K11" s="2"/>
      <c r="L11" s="2"/>
      <c r="M11" s="2" t="n">
        <v>1979</v>
      </c>
      <c r="N11" s="2" t="n">
        <v>1997</v>
      </c>
      <c r="O11" s="2" t="n">
        <v>1979</v>
      </c>
      <c r="P11" s="2" t="s">
        <v>61</v>
      </c>
      <c r="Q11" s="2" t="s">
        <v>133</v>
      </c>
      <c r="R11" s="2"/>
      <c r="S11" s="2" t="s">
        <v>76</v>
      </c>
      <c r="T11" s="2" t="s">
        <v>134</v>
      </c>
      <c r="U11" s="2" t="s">
        <v>65</v>
      </c>
      <c r="V11" s="2" t="s">
        <v>66</v>
      </c>
      <c r="W11" s="2" t="s">
        <v>135</v>
      </c>
      <c r="X11" s="2"/>
      <c r="Y11" s="2" t="s">
        <v>69</v>
      </c>
      <c r="Z11" s="2"/>
      <c r="AA11" s="2"/>
      <c r="AB11" s="2"/>
      <c r="AC11" s="2" t="n">
        <v>2</v>
      </c>
      <c r="AD11" s="2" t="n">
        <v>2</v>
      </c>
      <c r="AE11" s="2" t="n">
        <v>0</v>
      </c>
      <c r="AF11" s="2" t="n">
        <v>0</v>
      </c>
      <c r="AG11" s="2" t="s">
        <v>136</v>
      </c>
    </row>
    <row r="12" customFormat="false" ht="35.05" hidden="false" customHeight="false" outlineLevel="0" collapsed="false">
      <c r="A12" s="2" t="s">
        <v>137</v>
      </c>
      <c r="B12" s="2" t="s">
        <v>138</v>
      </c>
      <c r="C12" s="2" t="s">
        <v>56</v>
      </c>
      <c r="D12" s="2"/>
      <c r="E12" s="2" t="s">
        <v>113</v>
      </c>
      <c r="F12" s="2" t="s">
        <v>139</v>
      </c>
      <c r="G12" s="2" t="s">
        <v>74</v>
      </c>
      <c r="H12" s="2" t="s">
        <v>74</v>
      </c>
      <c r="I12" s="2" t="n">
        <v>25.91341</v>
      </c>
      <c r="J12" s="2" t="n">
        <v>-80.16086</v>
      </c>
      <c r="K12" s="2" t="n">
        <v>0.18</v>
      </c>
      <c r="L12" s="2" t="s">
        <v>60</v>
      </c>
      <c r="M12" s="2" t="n">
        <v>1984</v>
      </c>
      <c r="N12" s="2"/>
      <c r="O12" s="2" t="n">
        <v>1984</v>
      </c>
      <c r="P12" s="2" t="s">
        <v>61</v>
      </c>
      <c r="Q12" s="2" t="s">
        <v>140</v>
      </c>
      <c r="R12" s="2"/>
      <c r="S12" s="2" t="s">
        <v>63</v>
      </c>
      <c r="T12" s="2" t="s">
        <v>141</v>
      </c>
      <c r="U12" s="2" t="s">
        <v>65</v>
      </c>
      <c r="V12" s="2" t="s">
        <v>66</v>
      </c>
      <c r="W12" s="2" t="s">
        <v>142</v>
      </c>
      <c r="X12" s="2" t="s">
        <v>143</v>
      </c>
      <c r="Y12" s="2" t="s">
        <v>69</v>
      </c>
      <c r="Z12" s="2"/>
      <c r="AA12" s="2"/>
      <c r="AB12" s="2"/>
      <c r="AC12" s="2" t="n">
        <v>3</v>
      </c>
      <c r="AD12" s="2" t="n">
        <v>3</v>
      </c>
      <c r="AE12" s="2" t="n">
        <v>0.0104</v>
      </c>
      <c r="AF12" s="2" t="n">
        <v>0</v>
      </c>
      <c r="AG12" s="2" t="s">
        <v>144</v>
      </c>
    </row>
    <row r="13" customFormat="false" ht="35.05" hidden="false" customHeight="false" outlineLevel="0" collapsed="false">
      <c r="A13" s="2" t="s">
        <v>145</v>
      </c>
      <c r="B13" s="2" t="s">
        <v>146</v>
      </c>
      <c r="C13" s="2" t="s">
        <v>56</v>
      </c>
      <c r="D13" s="2"/>
      <c r="E13" s="2" t="s">
        <v>113</v>
      </c>
      <c r="F13" s="2" t="s">
        <v>147</v>
      </c>
      <c r="G13" s="2" t="s">
        <v>74</v>
      </c>
      <c r="H13" s="2" t="s">
        <v>74</v>
      </c>
      <c r="I13" s="2" t="n">
        <v>25.89868</v>
      </c>
      <c r="J13" s="2" t="n">
        <v>-80.1794</v>
      </c>
      <c r="K13" s="2" t="n">
        <v>1.4</v>
      </c>
      <c r="L13" s="2" t="s">
        <v>60</v>
      </c>
      <c r="M13" s="2" t="n">
        <v>1987</v>
      </c>
      <c r="N13" s="2"/>
      <c r="O13" s="2" t="n">
        <v>1987</v>
      </c>
      <c r="P13" s="2" t="s">
        <v>61</v>
      </c>
      <c r="Q13" s="2" t="s">
        <v>148</v>
      </c>
      <c r="R13" s="2"/>
      <c r="S13" s="2" t="s">
        <v>63</v>
      </c>
      <c r="T13" s="2" t="s">
        <v>149</v>
      </c>
      <c r="U13" s="2" t="s">
        <v>65</v>
      </c>
      <c r="V13" s="2" t="s">
        <v>66</v>
      </c>
      <c r="W13" s="2" t="s">
        <v>150</v>
      </c>
      <c r="X13" s="2" t="s">
        <v>151</v>
      </c>
      <c r="Y13" s="2" t="s">
        <v>69</v>
      </c>
      <c r="Z13" s="2"/>
      <c r="AA13" s="2"/>
      <c r="AB13" s="2"/>
      <c r="AC13" s="2" t="n">
        <v>7</v>
      </c>
      <c r="AD13" s="2" t="n">
        <v>7</v>
      </c>
      <c r="AE13" s="2" t="n">
        <v>0.0137</v>
      </c>
      <c r="AF13" s="2" t="n">
        <v>0.0002</v>
      </c>
      <c r="AG13" s="2" t="s">
        <v>152</v>
      </c>
    </row>
    <row r="14" customFormat="false" ht="46.25" hidden="false" customHeight="false" outlineLevel="0" collapsed="false">
      <c r="A14" s="2" t="s">
        <v>153</v>
      </c>
      <c r="B14" s="2" t="s">
        <v>154</v>
      </c>
      <c r="C14" s="2" t="s">
        <v>56</v>
      </c>
      <c r="D14" s="2"/>
      <c r="E14" s="2" t="s">
        <v>113</v>
      </c>
      <c r="F14" s="2" t="s">
        <v>155</v>
      </c>
      <c r="G14" s="2" t="s">
        <v>59</v>
      </c>
      <c r="H14" s="2" t="s">
        <v>59</v>
      </c>
      <c r="I14" s="2" t="n">
        <v>25.9048</v>
      </c>
      <c r="J14" s="2" t="n">
        <v>-80.2049</v>
      </c>
      <c r="K14" s="2" t="n">
        <v>2.62</v>
      </c>
      <c r="L14" s="2" t="s">
        <v>116</v>
      </c>
      <c r="M14" s="2" t="n">
        <v>1994</v>
      </c>
      <c r="N14" s="2"/>
      <c r="O14" s="2" t="n">
        <v>1994</v>
      </c>
      <c r="P14" s="2" t="s">
        <v>61</v>
      </c>
      <c r="Q14" s="2" t="s">
        <v>156</v>
      </c>
      <c r="R14" s="2"/>
      <c r="S14" s="2" t="s">
        <v>63</v>
      </c>
      <c r="T14" s="2" t="s">
        <v>157</v>
      </c>
      <c r="U14" s="2" t="s">
        <v>65</v>
      </c>
      <c r="V14" s="2" t="s">
        <v>120</v>
      </c>
      <c r="W14" s="2" t="s">
        <v>158</v>
      </c>
      <c r="X14" s="2" t="s">
        <v>159</v>
      </c>
      <c r="Y14" s="2" t="s">
        <v>69</v>
      </c>
      <c r="Z14" s="2"/>
      <c r="AA14" s="2"/>
      <c r="AB14" s="2"/>
      <c r="AC14" s="2" t="n">
        <v>6</v>
      </c>
      <c r="AD14" s="2" t="n">
        <v>6</v>
      </c>
      <c r="AE14" s="2" t="n">
        <v>0.0005</v>
      </c>
      <c r="AF14" s="2" t="n">
        <v>0.0001</v>
      </c>
      <c r="AG14" s="2" t="s">
        <v>160</v>
      </c>
    </row>
    <row r="15" customFormat="false" ht="35.05" hidden="false" customHeight="false" outlineLevel="0" collapsed="false">
      <c r="A15" s="2" t="s">
        <v>161</v>
      </c>
      <c r="B15" s="2" t="s">
        <v>162</v>
      </c>
      <c r="C15" s="2" t="s">
        <v>56</v>
      </c>
      <c r="D15" s="2"/>
      <c r="E15" s="2" t="s">
        <v>113</v>
      </c>
      <c r="F15" s="2" t="s">
        <v>163</v>
      </c>
      <c r="G15" s="2" t="s">
        <v>164</v>
      </c>
      <c r="H15" s="2" t="s">
        <v>164</v>
      </c>
      <c r="I15" s="2" t="n">
        <v>25.91779</v>
      </c>
      <c r="J15" s="2" t="n">
        <v>-80.15987</v>
      </c>
      <c r="K15" s="2" t="n">
        <v>0.4</v>
      </c>
      <c r="L15" s="2" t="s">
        <v>60</v>
      </c>
      <c r="M15" s="2" t="n">
        <v>2001</v>
      </c>
      <c r="N15" s="2"/>
      <c r="O15" s="2" t="n">
        <v>2001</v>
      </c>
      <c r="P15" s="2" t="s">
        <v>61</v>
      </c>
      <c r="Q15" s="2" t="s">
        <v>165</v>
      </c>
      <c r="R15" s="2"/>
      <c r="S15" s="2" t="s">
        <v>63</v>
      </c>
      <c r="T15" s="2" t="s">
        <v>166</v>
      </c>
      <c r="U15" s="2" t="s">
        <v>65</v>
      </c>
      <c r="V15" s="2" t="s">
        <v>66</v>
      </c>
      <c r="W15" s="2" t="s">
        <v>167</v>
      </c>
      <c r="X15" s="2" t="s">
        <v>168</v>
      </c>
      <c r="Y15" s="2" t="s">
        <v>69</v>
      </c>
      <c r="Z15" s="2"/>
      <c r="AA15" s="2"/>
      <c r="AB15" s="2"/>
      <c r="AC15" s="2" t="n">
        <v>4</v>
      </c>
      <c r="AD15" s="2" t="n">
        <v>4</v>
      </c>
      <c r="AE15" s="2" t="n">
        <v>0.0052</v>
      </c>
      <c r="AF15" s="2" t="n">
        <v>0</v>
      </c>
      <c r="AG15" s="2" t="s">
        <v>169</v>
      </c>
    </row>
    <row r="16" customFormat="false" ht="57.45" hidden="false" customHeight="false" outlineLevel="0" collapsed="false">
      <c r="A16" s="2" t="s">
        <v>170</v>
      </c>
      <c r="B16" s="2" t="s">
        <v>171</v>
      </c>
      <c r="C16" s="2" t="s">
        <v>56</v>
      </c>
      <c r="D16" s="2"/>
      <c r="E16" s="2" t="s">
        <v>113</v>
      </c>
      <c r="F16" s="2" t="s">
        <v>172</v>
      </c>
      <c r="G16" s="2" t="s">
        <v>74</v>
      </c>
      <c r="H16" s="2" t="s">
        <v>74</v>
      </c>
      <c r="I16" s="2" t="n">
        <v>25.91139</v>
      </c>
      <c r="J16" s="2" t="n">
        <v>-80.1606</v>
      </c>
      <c r="K16" s="2" t="n">
        <v>0.24</v>
      </c>
      <c r="L16" s="2" t="s">
        <v>60</v>
      </c>
      <c r="M16" s="2"/>
      <c r="N16" s="2"/>
      <c r="O16" s="2" t="n">
        <v>2003</v>
      </c>
      <c r="P16" s="2" t="s">
        <v>117</v>
      </c>
      <c r="Q16" s="2" t="s">
        <v>118</v>
      </c>
      <c r="R16" s="2"/>
      <c r="S16" s="2" t="s">
        <v>63</v>
      </c>
      <c r="T16" s="2" t="s">
        <v>173</v>
      </c>
      <c r="U16" s="2" t="s">
        <v>65</v>
      </c>
      <c r="V16" s="2" t="s">
        <v>120</v>
      </c>
      <c r="W16" s="2" t="s">
        <v>174</v>
      </c>
      <c r="X16" s="2"/>
      <c r="Y16" s="2" t="s">
        <v>122</v>
      </c>
      <c r="Z16" s="2"/>
      <c r="AA16" s="2"/>
      <c r="AB16" s="2"/>
      <c r="AC16" s="2" t="n">
        <v>1</v>
      </c>
      <c r="AD16" s="2" t="n">
        <v>1</v>
      </c>
      <c r="AE16" s="2" t="n">
        <v>0</v>
      </c>
      <c r="AF16" s="2" t="n">
        <v>0</v>
      </c>
      <c r="AG16" s="2" t="s">
        <v>175</v>
      </c>
    </row>
    <row r="17" customFormat="false" ht="35.05" hidden="false" customHeight="false" outlineLevel="0" collapsed="false">
      <c r="A17" s="2" t="s">
        <v>176</v>
      </c>
      <c r="B17" s="2" t="s">
        <v>177</v>
      </c>
      <c r="C17" s="2" t="s">
        <v>56</v>
      </c>
      <c r="D17" s="2"/>
      <c r="E17" s="2" t="s">
        <v>113</v>
      </c>
      <c r="F17" s="2" t="s">
        <v>178</v>
      </c>
      <c r="G17" s="2" t="s">
        <v>74</v>
      </c>
      <c r="H17" s="2" t="s">
        <v>74</v>
      </c>
      <c r="I17" s="2" t="n">
        <v>25.91142</v>
      </c>
      <c r="J17" s="2" t="n">
        <v>-80.16003</v>
      </c>
      <c r="K17" s="2" t="n">
        <v>0.27</v>
      </c>
      <c r="L17" s="2" t="s">
        <v>60</v>
      </c>
      <c r="M17" s="2" t="n">
        <v>2003</v>
      </c>
      <c r="N17" s="2"/>
      <c r="O17" s="2" t="n">
        <v>2003</v>
      </c>
      <c r="P17" s="2" t="s">
        <v>61</v>
      </c>
      <c r="Q17" s="2" t="s">
        <v>179</v>
      </c>
      <c r="R17" s="2"/>
      <c r="S17" s="2" t="s">
        <v>63</v>
      </c>
      <c r="T17" s="2" t="s">
        <v>180</v>
      </c>
      <c r="U17" s="2" t="s">
        <v>65</v>
      </c>
      <c r="V17" s="2" t="s">
        <v>66</v>
      </c>
      <c r="W17" s="2" t="s">
        <v>181</v>
      </c>
      <c r="X17" s="2" t="s">
        <v>182</v>
      </c>
      <c r="Y17" s="2" t="s">
        <v>69</v>
      </c>
      <c r="Z17" s="2"/>
      <c r="AA17" s="2"/>
      <c r="AB17" s="2"/>
      <c r="AC17" s="2" t="n">
        <v>2</v>
      </c>
      <c r="AD17" s="2" t="n">
        <v>2</v>
      </c>
      <c r="AE17" s="2" t="n">
        <v>0</v>
      </c>
      <c r="AF17" s="2" t="n">
        <v>0</v>
      </c>
      <c r="AG17" s="2" t="s">
        <v>183</v>
      </c>
    </row>
    <row r="18" customFormat="false" ht="35.05" hidden="false" customHeight="false" outlineLevel="0" collapsed="false">
      <c r="A18" s="2" t="s">
        <v>184</v>
      </c>
      <c r="B18" s="2" t="s">
        <v>185</v>
      </c>
      <c r="C18" s="2" t="s">
        <v>56</v>
      </c>
      <c r="D18" s="2"/>
      <c r="E18" s="2" t="s">
        <v>113</v>
      </c>
      <c r="F18" s="2" t="s">
        <v>186</v>
      </c>
      <c r="G18" s="2" t="s">
        <v>74</v>
      </c>
      <c r="H18" s="2" t="s">
        <v>74</v>
      </c>
      <c r="I18" s="2" t="n">
        <v>25.91306</v>
      </c>
      <c r="J18" s="2" t="n">
        <v>-80.15924</v>
      </c>
      <c r="K18" s="2" t="n">
        <v>0.28</v>
      </c>
      <c r="L18" s="2" t="s">
        <v>60</v>
      </c>
      <c r="M18" s="2" t="n">
        <v>2008</v>
      </c>
      <c r="N18" s="2"/>
      <c r="O18" s="2" t="n">
        <v>2008</v>
      </c>
      <c r="P18" s="2" t="s">
        <v>61</v>
      </c>
      <c r="Q18" s="2" t="s">
        <v>187</v>
      </c>
      <c r="R18" s="2"/>
      <c r="S18" s="2" t="s">
        <v>63</v>
      </c>
      <c r="T18" s="2" t="s">
        <v>188</v>
      </c>
      <c r="U18" s="2" t="s">
        <v>65</v>
      </c>
      <c r="V18" s="2" t="s">
        <v>66</v>
      </c>
      <c r="W18" s="2" t="s">
        <v>189</v>
      </c>
      <c r="X18" s="2" t="s">
        <v>190</v>
      </c>
      <c r="Y18" s="2" t="s">
        <v>69</v>
      </c>
      <c r="Z18" s="2"/>
      <c r="AA18" s="2"/>
      <c r="AB18" s="2"/>
      <c r="AC18" s="2" t="n">
        <v>7</v>
      </c>
      <c r="AD18" s="2" t="n">
        <v>7</v>
      </c>
      <c r="AE18" s="2" t="n">
        <v>0.0306</v>
      </c>
      <c r="AF18" s="2" t="n">
        <v>0.0002</v>
      </c>
      <c r="AG18" s="2" t="s">
        <v>191</v>
      </c>
    </row>
    <row r="19" customFormat="false" ht="35.05" hidden="false" customHeight="false" outlineLevel="0" collapsed="false">
      <c r="A19" s="2" t="s">
        <v>192</v>
      </c>
      <c r="B19" s="2" t="s">
        <v>193</v>
      </c>
      <c r="C19" s="2" t="s">
        <v>56</v>
      </c>
      <c r="D19" s="2"/>
      <c r="E19" s="2" t="s">
        <v>113</v>
      </c>
      <c r="F19" s="2" t="s">
        <v>194</v>
      </c>
      <c r="G19" s="2" t="s">
        <v>74</v>
      </c>
      <c r="H19" s="2" t="s">
        <v>74</v>
      </c>
      <c r="I19" s="2" t="n">
        <v>25.91309</v>
      </c>
      <c r="J19" s="2" t="n">
        <v>-80.15981</v>
      </c>
      <c r="K19" s="2" t="n">
        <v>0.25</v>
      </c>
      <c r="L19" s="2" t="s">
        <v>60</v>
      </c>
      <c r="M19" s="2" t="n">
        <v>2013</v>
      </c>
      <c r="N19" s="2"/>
      <c r="O19" s="2" t="n">
        <v>2013</v>
      </c>
      <c r="P19" s="2" t="s">
        <v>61</v>
      </c>
      <c r="Q19" s="2" t="s">
        <v>195</v>
      </c>
      <c r="R19" s="2"/>
      <c r="S19" s="2" t="s">
        <v>63</v>
      </c>
      <c r="T19" s="2" t="s">
        <v>196</v>
      </c>
      <c r="U19" s="2" t="s">
        <v>65</v>
      </c>
      <c r="V19" s="2" t="s">
        <v>66</v>
      </c>
      <c r="W19" s="2" t="s">
        <v>197</v>
      </c>
      <c r="X19" s="2" t="s">
        <v>198</v>
      </c>
      <c r="Y19" s="2" t="s">
        <v>69</v>
      </c>
      <c r="Z19" s="2"/>
      <c r="AA19" s="2"/>
      <c r="AB19" s="2"/>
      <c r="AC19" s="2" t="n">
        <v>3</v>
      </c>
      <c r="AD19" s="2" t="n">
        <v>3</v>
      </c>
      <c r="AE19" s="2" t="n">
        <v>0.0104</v>
      </c>
      <c r="AF19" s="2" t="n">
        <v>0</v>
      </c>
      <c r="AG19" s="2" t="s">
        <v>199</v>
      </c>
    </row>
    <row r="20" customFormat="false" ht="35.05" hidden="false" customHeight="false" outlineLevel="0" collapsed="false">
      <c r="A20" s="2" t="s">
        <v>200</v>
      </c>
      <c r="B20" s="2" t="s">
        <v>201</v>
      </c>
      <c r="C20" s="2" t="s">
        <v>56</v>
      </c>
      <c r="D20" s="2"/>
      <c r="E20" s="2" t="s">
        <v>113</v>
      </c>
      <c r="F20" s="2" t="s">
        <v>202</v>
      </c>
      <c r="G20" s="2" t="s">
        <v>74</v>
      </c>
      <c r="H20" s="2" t="s">
        <v>74</v>
      </c>
      <c r="I20" s="2" t="n">
        <v>25.91237</v>
      </c>
      <c r="J20" s="2" t="n">
        <v>-80.15981</v>
      </c>
      <c r="K20" s="2" t="n">
        <v>0.26</v>
      </c>
      <c r="L20" s="2" t="s">
        <v>60</v>
      </c>
      <c r="M20" s="2" t="n">
        <v>2014</v>
      </c>
      <c r="N20" s="2" t="n">
        <v>2023</v>
      </c>
      <c r="O20" s="2" t="n">
        <v>2014</v>
      </c>
      <c r="P20" s="2" t="s">
        <v>61</v>
      </c>
      <c r="Q20" s="2" t="s">
        <v>203</v>
      </c>
      <c r="R20" s="2"/>
      <c r="S20" s="2" t="s">
        <v>76</v>
      </c>
      <c r="T20" s="2" t="s">
        <v>204</v>
      </c>
      <c r="U20" s="2" t="s">
        <v>65</v>
      </c>
      <c r="V20" s="2" t="s">
        <v>66</v>
      </c>
      <c r="W20" s="2" t="s">
        <v>205</v>
      </c>
      <c r="X20" s="2"/>
      <c r="Y20" s="2" t="s">
        <v>69</v>
      </c>
      <c r="Z20" s="2"/>
      <c r="AA20" s="2"/>
      <c r="AB20" s="2"/>
      <c r="AC20" s="2" t="n">
        <v>1</v>
      </c>
      <c r="AD20" s="2" t="n">
        <v>1</v>
      </c>
      <c r="AE20" s="2" t="n">
        <v>0</v>
      </c>
      <c r="AF20" s="2" t="n">
        <v>0</v>
      </c>
      <c r="AG20" s="2" t="s">
        <v>206</v>
      </c>
    </row>
    <row r="21" customFormat="false" ht="35.05" hidden="false" customHeight="false" outlineLevel="0" collapsed="false">
      <c r="A21" s="2" t="s">
        <v>207</v>
      </c>
      <c r="B21" s="2" t="s">
        <v>208</v>
      </c>
      <c r="C21" s="2" t="s">
        <v>56</v>
      </c>
      <c r="D21" s="2"/>
      <c r="E21" s="2" t="s">
        <v>113</v>
      </c>
      <c r="F21" s="2" t="s">
        <v>202</v>
      </c>
      <c r="G21" s="2" t="s">
        <v>74</v>
      </c>
      <c r="H21" s="2" t="s">
        <v>74</v>
      </c>
      <c r="I21" s="2" t="n">
        <v>25.91237</v>
      </c>
      <c r="J21" s="2" t="n">
        <v>-80.15981</v>
      </c>
      <c r="K21" s="2" t="n">
        <v>0.26</v>
      </c>
      <c r="L21" s="2" t="s">
        <v>60</v>
      </c>
      <c r="M21" s="2" t="n">
        <v>2014</v>
      </c>
      <c r="N21" s="2"/>
      <c r="O21" s="2" t="n">
        <v>2014</v>
      </c>
      <c r="P21" s="2" t="s">
        <v>61</v>
      </c>
      <c r="Q21" s="2" t="s">
        <v>209</v>
      </c>
      <c r="R21" s="2"/>
      <c r="S21" s="2" t="s">
        <v>63</v>
      </c>
      <c r="T21" s="2" t="s">
        <v>210</v>
      </c>
      <c r="U21" s="2" t="s">
        <v>65</v>
      </c>
      <c r="V21" s="2" t="s">
        <v>66</v>
      </c>
      <c r="W21" s="2" t="s">
        <v>205</v>
      </c>
      <c r="X21" s="2" t="s">
        <v>211</v>
      </c>
      <c r="Y21" s="2" t="s">
        <v>69</v>
      </c>
      <c r="Z21" s="2"/>
      <c r="AA21" s="2"/>
      <c r="AB21" s="2"/>
      <c r="AC21" s="2" t="n">
        <v>3</v>
      </c>
      <c r="AD21" s="2" t="n">
        <v>3</v>
      </c>
      <c r="AE21" s="2" t="n">
        <v>0.0002</v>
      </c>
      <c r="AF21" s="2" t="n">
        <v>0</v>
      </c>
      <c r="AG21" s="2" t="s">
        <v>212</v>
      </c>
    </row>
    <row r="22" customFormat="false" ht="35.05" hidden="false" customHeight="false" outlineLevel="0" collapsed="false">
      <c r="A22" s="2" t="s">
        <v>213</v>
      </c>
      <c r="B22" s="2" t="s">
        <v>214</v>
      </c>
      <c r="C22" s="2" t="s">
        <v>56</v>
      </c>
      <c r="D22" s="2"/>
      <c r="E22" s="2" t="s">
        <v>113</v>
      </c>
      <c r="F22" s="2" t="s">
        <v>215</v>
      </c>
      <c r="G22" s="2" t="s">
        <v>74</v>
      </c>
      <c r="H22" s="2" t="s">
        <v>74</v>
      </c>
      <c r="I22" s="2" t="n">
        <v>25.91232</v>
      </c>
      <c r="J22" s="2" t="n">
        <v>-80.16009</v>
      </c>
      <c r="K22" s="2" t="n">
        <v>0.24</v>
      </c>
      <c r="L22" s="2" t="s">
        <v>60</v>
      </c>
      <c r="M22" s="2"/>
      <c r="N22" s="2"/>
      <c r="O22" s="2" t="n">
        <v>2014</v>
      </c>
      <c r="P22" s="2" t="s">
        <v>117</v>
      </c>
      <c r="Q22" s="2" t="s">
        <v>216</v>
      </c>
      <c r="R22" s="2"/>
      <c r="S22" s="2" t="s">
        <v>76</v>
      </c>
      <c r="T22" s="2" t="s">
        <v>217</v>
      </c>
      <c r="U22" s="2" t="s">
        <v>65</v>
      </c>
      <c r="V22" s="2" t="s">
        <v>66</v>
      </c>
      <c r="W22" s="2" t="s">
        <v>218</v>
      </c>
      <c r="X22" s="2" t="s">
        <v>219</v>
      </c>
      <c r="Y22" s="2" t="s">
        <v>69</v>
      </c>
      <c r="Z22" s="2"/>
      <c r="AA22" s="2"/>
      <c r="AB22" s="2"/>
      <c r="AC22" s="2" t="n">
        <v>2</v>
      </c>
      <c r="AD22" s="2" t="n">
        <v>2</v>
      </c>
      <c r="AE22" s="2" t="n">
        <v>0.0001</v>
      </c>
      <c r="AF22" s="2" t="n">
        <v>0</v>
      </c>
      <c r="AG22" s="2" t="s">
        <v>220</v>
      </c>
    </row>
    <row r="23" customFormat="false" ht="35.05" hidden="false" customHeight="false" outlineLevel="0" collapsed="false">
      <c r="A23" s="2" t="s">
        <v>221</v>
      </c>
      <c r="B23" s="2" t="s">
        <v>222</v>
      </c>
      <c r="C23" s="2" t="s">
        <v>56</v>
      </c>
      <c r="D23" s="2"/>
      <c r="E23" s="2" t="s">
        <v>113</v>
      </c>
      <c r="F23" s="2" t="s">
        <v>223</v>
      </c>
      <c r="G23" s="2" t="s">
        <v>74</v>
      </c>
      <c r="H23" s="2" t="s">
        <v>74</v>
      </c>
      <c r="I23" s="2" t="n">
        <v>25.91262</v>
      </c>
      <c r="J23" s="2" t="n">
        <v>-80.15962</v>
      </c>
      <c r="K23" s="2" t="n">
        <v>0.26</v>
      </c>
      <c r="L23" s="2" t="s">
        <v>60</v>
      </c>
      <c r="M23" s="2" t="n">
        <v>2019</v>
      </c>
      <c r="N23" s="2"/>
      <c r="O23" s="2" t="n">
        <v>2019</v>
      </c>
      <c r="P23" s="2" t="s">
        <v>61</v>
      </c>
      <c r="Q23" s="2" t="s">
        <v>224</v>
      </c>
      <c r="R23" s="2"/>
      <c r="S23" s="2" t="s">
        <v>63</v>
      </c>
      <c r="T23" s="2" t="s">
        <v>225</v>
      </c>
      <c r="U23" s="2" t="s">
        <v>65</v>
      </c>
      <c r="V23" s="2" t="s">
        <v>226</v>
      </c>
      <c r="W23" s="2" t="s">
        <v>227</v>
      </c>
      <c r="X23" s="2" t="s">
        <v>228</v>
      </c>
      <c r="Y23" s="2" t="s">
        <v>69</v>
      </c>
      <c r="Z23" s="2"/>
      <c r="AA23" s="2"/>
      <c r="AB23" s="2"/>
      <c r="AC23" s="2" t="n">
        <v>1</v>
      </c>
      <c r="AD23" s="2" t="n">
        <v>1</v>
      </c>
      <c r="AE23" s="2" t="n">
        <v>0</v>
      </c>
      <c r="AF23" s="2" t="n">
        <v>0</v>
      </c>
      <c r="AG23" s="2" t="s">
        <v>229</v>
      </c>
    </row>
    <row r="24" customFormat="false" ht="35.05" hidden="false" customHeight="false" outlineLevel="0" collapsed="false">
      <c r="A24" s="2" t="s">
        <v>230</v>
      </c>
      <c r="B24" s="2" t="s">
        <v>231</v>
      </c>
      <c r="C24" s="2" t="s">
        <v>56</v>
      </c>
      <c r="D24" s="2"/>
      <c r="E24" s="2" t="s">
        <v>113</v>
      </c>
      <c r="F24" s="2" t="s">
        <v>232</v>
      </c>
      <c r="G24" s="2" t="s">
        <v>74</v>
      </c>
      <c r="H24" s="2" t="s">
        <v>74</v>
      </c>
      <c r="I24" s="2" t="n">
        <v>25.91284</v>
      </c>
      <c r="J24" s="2" t="n">
        <v>-80.16</v>
      </c>
      <c r="K24" s="2" t="n">
        <v>0.24</v>
      </c>
      <c r="L24" s="2" t="s">
        <v>60</v>
      </c>
      <c r="M24" s="2" t="n">
        <v>2020</v>
      </c>
      <c r="N24" s="2"/>
      <c r="O24" s="2" t="n">
        <v>2020</v>
      </c>
      <c r="P24" s="2" t="s">
        <v>61</v>
      </c>
      <c r="Q24" s="2" t="s">
        <v>233</v>
      </c>
      <c r="R24" s="2"/>
      <c r="S24" s="2" t="s">
        <v>63</v>
      </c>
      <c r="T24" s="2" t="s">
        <v>234</v>
      </c>
      <c r="U24" s="2" t="s">
        <v>65</v>
      </c>
      <c r="V24" s="2" t="s">
        <v>66</v>
      </c>
      <c r="W24" s="2" t="s">
        <v>235</v>
      </c>
      <c r="X24" s="2" t="s">
        <v>236</v>
      </c>
      <c r="Y24" s="2" t="s">
        <v>69</v>
      </c>
      <c r="Z24" s="2"/>
      <c r="AA24" s="2"/>
      <c r="AB24" s="2"/>
      <c r="AC24" s="2" t="n">
        <v>2</v>
      </c>
      <c r="AD24" s="2" t="n">
        <v>2</v>
      </c>
      <c r="AE24" s="2" t="n">
        <v>0</v>
      </c>
      <c r="AF24" s="2" t="n">
        <v>0</v>
      </c>
      <c r="AG24" s="2" t="s">
        <v>237</v>
      </c>
    </row>
    <row r="25" customFormat="false" ht="35.05" hidden="false" customHeight="false" outlineLevel="0" collapsed="false">
      <c r="A25" s="2" t="s">
        <v>238</v>
      </c>
      <c r="B25" s="2" t="s">
        <v>239</v>
      </c>
      <c r="C25" s="2" t="s">
        <v>56</v>
      </c>
      <c r="D25" s="2"/>
      <c r="E25" s="2" t="s">
        <v>113</v>
      </c>
      <c r="F25" s="2" t="s">
        <v>240</v>
      </c>
      <c r="G25" s="2" t="s">
        <v>74</v>
      </c>
      <c r="H25" s="2" t="s">
        <v>74</v>
      </c>
      <c r="I25" s="2" t="n">
        <v>25.8893</v>
      </c>
      <c r="J25" s="2" t="n">
        <v>-80.17191</v>
      </c>
      <c r="K25" s="2" t="n">
        <v>1.73</v>
      </c>
      <c r="L25" s="2" t="s">
        <v>116</v>
      </c>
      <c r="M25" s="2" t="n">
        <v>2023</v>
      </c>
      <c r="N25" s="2"/>
      <c r="O25" s="2" t="n">
        <v>2023</v>
      </c>
      <c r="P25" s="2" t="s">
        <v>61</v>
      </c>
      <c r="Q25" s="2" t="s">
        <v>241</v>
      </c>
      <c r="R25" s="2"/>
      <c r="S25" s="2" t="s">
        <v>63</v>
      </c>
      <c r="T25" s="2" t="s">
        <v>242</v>
      </c>
      <c r="U25" s="2" t="s">
        <v>65</v>
      </c>
      <c r="V25" s="2" t="s">
        <v>226</v>
      </c>
      <c r="W25" s="2" t="s">
        <v>243</v>
      </c>
      <c r="X25" s="2" t="s">
        <v>244</v>
      </c>
      <c r="Y25" s="2" t="s">
        <v>69</v>
      </c>
      <c r="Z25" s="2"/>
      <c r="AA25" s="2"/>
      <c r="AB25" s="2"/>
      <c r="AC25" s="2" t="n">
        <v>1</v>
      </c>
      <c r="AD25" s="2" t="n">
        <v>1</v>
      </c>
      <c r="AE25" s="2" t="n">
        <v>0</v>
      </c>
      <c r="AF25" s="2" t="n">
        <v>0</v>
      </c>
      <c r="AG25" s="2" t="s">
        <v>245</v>
      </c>
    </row>
    <row r="26" customFormat="false" ht="57.45" hidden="false" customHeight="false" outlineLevel="0" collapsed="false">
      <c r="A26" s="2" t="s">
        <v>246</v>
      </c>
      <c r="B26" s="2" t="s">
        <v>247</v>
      </c>
      <c r="C26" s="2" t="s">
        <v>56</v>
      </c>
      <c r="D26" s="2"/>
      <c r="E26" s="2" t="s">
        <v>113</v>
      </c>
      <c r="F26" s="2" t="s">
        <v>114</v>
      </c>
      <c r="G26" s="2" t="s">
        <v>115</v>
      </c>
      <c r="H26" s="2" t="s">
        <v>115</v>
      </c>
      <c r="I26" s="2" t="n">
        <v>25.87171</v>
      </c>
      <c r="J26" s="2" t="n">
        <v>-80.17397</v>
      </c>
      <c r="K26" s="2" t="n">
        <v>2.94</v>
      </c>
      <c r="L26" s="2" t="s">
        <v>116</v>
      </c>
      <c r="M26" s="2"/>
      <c r="N26" s="2"/>
      <c r="O26" s="2" t="n">
        <v>2026</v>
      </c>
      <c r="P26" s="2" t="s">
        <v>248</v>
      </c>
      <c r="Q26" s="2" t="s">
        <v>249</v>
      </c>
      <c r="R26" s="2"/>
      <c r="S26" s="2" t="s">
        <v>76</v>
      </c>
      <c r="T26" s="2" t="s">
        <v>250</v>
      </c>
      <c r="U26" s="2" t="s">
        <v>65</v>
      </c>
      <c r="V26" s="2" t="s">
        <v>120</v>
      </c>
      <c r="W26" s="2" t="s">
        <v>174</v>
      </c>
      <c r="X26" s="2"/>
      <c r="Y26" s="2" t="s">
        <v>122</v>
      </c>
      <c r="Z26" s="2"/>
      <c r="AA26" s="2"/>
      <c r="AB26" s="2"/>
      <c r="AC26" s="2" t="n">
        <v>1</v>
      </c>
      <c r="AD26" s="2" t="n">
        <v>1</v>
      </c>
      <c r="AE26" s="2" t="n">
        <v>0</v>
      </c>
      <c r="AF26" s="2" t="n">
        <v>0</v>
      </c>
      <c r="AG26" s="2" t="s">
        <v>251</v>
      </c>
    </row>
    <row r="27" customFormat="false" ht="57.45" hidden="false" customHeight="false" outlineLevel="0" collapsed="false">
      <c r="A27" s="2" t="s">
        <v>252</v>
      </c>
      <c r="B27" s="2" t="s">
        <v>253</v>
      </c>
      <c r="C27" s="2" t="s">
        <v>56</v>
      </c>
      <c r="D27" s="2"/>
      <c r="E27" s="2" t="s">
        <v>113</v>
      </c>
      <c r="F27" s="2" t="s">
        <v>254</v>
      </c>
      <c r="G27" s="2" t="s">
        <v>74</v>
      </c>
      <c r="H27" s="2" t="s">
        <v>74</v>
      </c>
      <c r="I27" s="2" t="n">
        <v>25.89959</v>
      </c>
      <c r="J27" s="2" t="n">
        <v>-80.1599</v>
      </c>
      <c r="K27" s="2" t="n">
        <v>0.98</v>
      </c>
      <c r="L27" s="2" t="s">
        <v>60</v>
      </c>
      <c r="M27" s="2"/>
      <c r="N27" s="2"/>
      <c r="O27" s="2" t="n">
        <v>2026</v>
      </c>
      <c r="P27" s="2" t="s">
        <v>248</v>
      </c>
      <c r="Q27" s="2" t="s">
        <v>118</v>
      </c>
      <c r="R27" s="2"/>
      <c r="S27" s="2" t="s">
        <v>63</v>
      </c>
      <c r="T27" s="2" t="s">
        <v>173</v>
      </c>
      <c r="U27" s="2" t="s">
        <v>65</v>
      </c>
      <c r="V27" s="2" t="s">
        <v>120</v>
      </c>
      <c r="W27" s="2" t="s">
        <v>174</v>
      </c>
      <c r="X27" s="2"/>
      <c r="Y27" s="2" t="s">
        <v>122</v>
      </c>
      <c r="Z27" s="2"/>
      <c r="AA27" s="2"/>
      <c r="AB27" s="2"/>
      <c r="AC27" s="2" t="n">
        <v>1</v>
      </c>
      <c r="AD27" s="2" t="n">
        <v>1</v>
      </c>
      <c r="AE27" s="2" t="n">
        <v>0</v>
      </c>
      <c r="AF27" s="2" t="n">
        <v>0</v>
      </c>
      <c r="AG27" s="2" t="s">
        <v>255</v>
      </c>
    </row>
    <row r="28" customFormat="false" ht="57.45" hidden="false" customHeight="false" outlineLevel="0" collapsed="false">
      <c r="A28" s="2" t="s">
        <v>256</v>
      </c>
      <c r="B28" s="2" t="s">
        <v>257</v>
      </c>
      <c r="C28" s="2" t="s">
        <v>56</v>
      </c>
      <c r="D28" s="2"/>
      <c r="E28" s="2" t="s">
        <v>113</v>
      </c>
      <c r="F28" s="2" t="s">
        <v>258</v>
      </c>
      <c r="G28" s="2" t="s">
        <v>74</v>
      </c>
      <c r="H28" s="2" t="s">
        <v>74</v>
      </c>
      <c r="I28" s="2" t="n">
        <v>25.91232</v>
      </c>
      <c r="J28" s="2" t="n">
        <v>-80.16009</v>
      </c>
      <c r="K28" s="2" t="n">
        <v>0.24</v>
      </c>
      <c r="L28" s="2" t="s">
        <v>60</v>
      </c>
      <c r="M28" s="2"/>
      <c r="N28" s="2"/>
      <c r="O28" s="2" t="n">
        <v>2026</v>
      </c>
      <c r="P28" s="2" t="s">
        <v>248</v>
      </c>
      <c r="Q28" s="2" t="s">
        <v>259</v>
      </c>
      <c r="R28" s="2"/>
      <c r="S28" s="2" t="s">
        <v>63</v>
      </c>
      <c r="T28" s="2" t="s">
        <v>260</v>
      </c>
      <c r="U28" s="2" t="s">
        <v>65</v>
      </c>
      <c r="V28" s="2" t="s">
        <v>120</v>
      </c>
      <c r="W28" s="2" t="s">
        <v>261</v>
      </c>
      <c r="X28" s="2"/>
      <c r="Y28" s="2" t="s">
        <v>122</v>
      </c>
      <c r="Z28" s="2"/>
      <c r="AA28" s="2"/>
      <c r="AB28" s="2"/>
      <c r="AC28" s="2" t="n">
        <v>1</v>
      </c>
      <c r="AD28" s="2" t="n">
        <v>1</v>
      </c>
      <c r="AE28" s="2" t="n">
        <v>0</v>
      </c>
      <c r="AF28" s="2" t="n">
        <v>0</v>
      </c>
      <c r="AG28" s="2" t="s">
        <v>262</v>
      </c>
    </row>
    <row r="29" customFormat="false" ht="57.45" hidden="false" customHeight="false" outlineLevel="0" collapsed="false">
      <c r="A29" s="2" t="s">
        <v>263</v>
      </c>
      <c r="B29" s="2" t="s">
        <v>264</v>
      </c>
      <c r="C29" s="2" t="s">
        <v>56</v>
      </c>
      <c r="D29" s="2"/>
      <c r="E29" s="2" t="s">
        <v>113</v>
      </c>
      <c r="F29" s="2" t="s">
        <v>265</v>
      </c>
      <c r="G29" s="2" t="s">
        <v>266</v>
      </c>
      <c r="H29" s="2" t="s">
        <v>266</v>
      </c>
      <c r="I29" s="2" t="n">
        <v>25.87861</v>
      </c>
      <c r="J29" s="2" t="n">
        <v>-80.18059</v>
      </c>
      <c r="K29" s="2" t="n">
        <v>2.61</v>
      </c>
      <c r="L29" s="2" t="s">
        <v>116</v>
      </c>
      <c r="M29" s="2"/>
      <c r="N29" s="2"/>
      <c r="O29" s="2" t="n">
        <v>2026</v>
      </c>
      <c r="P29" s="2" t="s">
        <v>248</v>
      </c>
      <c r="Q29" s="2" t="s">
        <v>118</v>
      </c>
      <c r="R29" s="2"/>
      <c r="S29" s="2" t="s">
        <v>63</v>
      </c>
      <c r="T29" s="2" t="s">
        <v>173</v>
      </c>
      <c r="U29" s="2" t="s">
        <v>65</v>
      </c>
      <c r="V29" s="2" t="s">
        <v>120</v>
      </c>
      <c r="W29" s="2" t="s">
        <v>174</v>
      </c>
      <c r="X29" s="2"/>
      <c r="Y29" s="2" t="s">
        <v>122</v>
      </c>
      <c r="Z29" s="2"/>
      <c r="AA29" s="2"/>
      <c r="AB29" s="2"/>
      <c r="AC29" s="2" t="n">
        <v>1</v>
      </c>
      <c r="AD29" s="2" t="n">
        <v>1</v>
      </c>
      <c r="AE29" s="2" t="n">
        <v>0</v>
      </c>
      <c r="AF29" s="2" t="n">
        <v>0</v>
      </c>
      <c r="AG29" s="2" t="s">
        <v>267</v>
      </c>
    </row>
    <row r="30" customFormat="false" ht="35.05" hidden="false" customHeight="false" outlineLevel="0" collapsed="false">
      <c r="A30" s="2" t="s">
        <v>268</v>
      </c>
      <c r="B30" s="2" t="s">
        <v>269</v>
      </c>
      <c r="C30" s="2" t="s">
        <v>56</v>
      </c>
      <c r="D30" s="2"/>
      <c r="E30" s="2" t="s">
        <v>270</v>
      </c>
      <c r="F30" s="2" t="s">
        <v>271</v>
      </c>
      <c r="G30" s="2" t="s">
        <v>74</v>
      </c>
      <c r="H30" s="2" t="s">
        <v>74</v>
      </c>
      <c r="I30" s="2" t="n">
        <v>25.90221</v>
      </c>
      <c r="J30" s="2" t="n">
        <v>-80.17713</v>
      </c>
      <c r="K30" s="2" t="n">
        <v>1.13</v>
      </c>
      <c r="L30" s="2" t="s">
        <v>60</v>
      </c>
      <c r="M30" s="2" t="n">
        <v>2010</v>
      </c>
      <c r="N30" s="2"/>
      <c r="O30" s="2" t="n">
        <v>2010</v>
      </c>
      <c r="P30" s="2" t="s">
        <v>61</v>
      </c>
      <c r="Q30" s="2" t="s">
        <v>272</v>
      </c>
      <c r="R30" s="2"/>
      <c r="S30" s="2" t="s">
        <v>63</v>
      </c>
      <c r="T30" s="2" t="s">
        <v>273</v>
      </c>
      <c r="U30" s="2" t="s">
        <v>65</v>
      </c>
      <c r="V30" s="2" t="s">
        <v>226</v>
      </c>
      <c r="W30" s="2" t="s">
        <v>274</v>
      </c>
      <c r="X30" s="2" t="s">
        <v>275</v>
      </c>
      <c r="Y30" s="2" t="s">
        <v>69</v>
      </c>
      <c r="Z30" s="2"/>
      <c r="AA30" s="2"/>
      <c r="AB30" s="2"/>
      <c r="AC30" s="2" t="n">
        <v>1</v>
      </c>
      <c r="AD30" s="2" t="n">
        <v>1</v>
      </c>
      <c r="AE30" s="2" t="n">
        <v>0</v>
      </c>
      <c r="AF30" s="2" t="n">
        <v>0</v>
      </c>
      <c r="AG30" s="2" t="s">
        <v>276</v>
      </c>
    </row>
    <row r="31" customFormat="false" ht="35.05" hidden="false" customHeight="false" outlineLevel="0" collapsed="false">
      <c r="A31" s="2" t="s">
        <v>277</v>
      </c>
      <c r="B31" s="2" t="s">
        <v>278</v>
      </c>
      <c r="C31" s="2" t="s">
        <v>279</v>
      </c>
      <c r="D31" s="2"/>
      <c r="E31" s="2" t="s">
        <v>270</v>
      </c>
      <c r="F31" s="2" t="s">
        <v>280</v>
      </c>
      <c r="G31" s="2" t="s">
        <v>74</v>
      </c>
      <c r="H31" s="2" t="s">
        <v>74</v>
      </c>
      <c r="I31" s="2" t="n">
        <v>25.91334</v>
      </c>
      <c r="J31" s="2" t="n">
        <v>-80.1616</v>
      </c>
      <c r="K31" s="2" t="n">
        <v>0.14</v>
      </c>
      <c r="L31" s="2" t="s">
        <v>60</v>
      </c>
      <c r="M31" s="2" t="n">
        <v>2014</v>
      </c>
      <c r="N31" s="2"/>
      <c r="O31" s="2" t="n">
        <v>2014</v>
      </c>
      <c r="P31" s="2" t="s">
        <v>61</v>
      </c>
      <c r="Q31" s="2" t="s">
        <v>281</v>
      </c>
      <c r="R31" s="2"/>
      <c r="S31" s="2" t="s">
        <v>63</v>
      </c>
      <c r="T31" s="2" t="s">
        <v>282</v>
      </c>
      <c r="U31" s="2" t="s">
        <v>65</v>
      </c>
      <c r="V31" s="2" t="s">
        <v>66</v>
      </c>
      <c r="W31" s="2" t="s">
        <v>283</v>
      </c>
      <c r="X31" s="2" t="s">
        <v>284</v>
      </c>
      <c r="Y31" s="2" t="s">
        <v>69</v>
      </c>
      <c r="Z31" s="2"/>
      <c r="AA31" s="2"/>
      <c r="AB31" s="2"/>
      <c r="AC31" s="2" t="n">
        <v>1</v>
      </c>
      <c r="AD31" s="2" t="n">
        <v>1</v>
      </c>
      <c r="AE31" s="2" t="n">
        <v>0</v>
      </c>
      <c r="AF31" s="2" t="n">
        <v>0</v>
      </c>
      <c r="AG31" s="2" t="s">
        <v>285</v>
      </c>
    </row>
    <row r="32" customFormat="false" ht="57.45" hidden="false" customHeight="false" outlineLevel="0" collapsed="false">
      <c r="A32" s="2" t="s">
        <v>286</v>
      </c>
      <c r="B32" s="2" t="s">
        <v>287</v>
      </c>
      <c r="C32" s="2" t="s">
        <v>279</v>
      </c>
      <c r="D32" s="2"/>
      <c r="E32" s="2" t="s">
        <v>270</v>
      </c>
      <c r="F32" s="2" t="s">
        <v>288</v>
      </c>
      <c r="G32" s="2" t="s">
        <v>74</v>
      </c>
      <c r="H32" s="2" t="s">
        <v>74</v>
      </c>
      <c r="I32" s="2" t="n">
        <v>25.89041</v>
      </c>
      <c r="J32" s="2" t="n">
        <v>-80.18193</v>
      </c>
      <c r="K32" s="2" t="n">
        <v>1.94</v>
      </c>
      <c r="L32" s="2" t="s">
        <v>116</v>
      </c>
      <c r="M32" s="2"/>
      <c r="N32" s="2"/>
      <c r="O32" s="2" t="n">
        <v>2023</v>
      </c>
      <c r="P32" s="2" t="s">
        <v>117</v>
      </c>
      <c r="Q32" s="2" t="s">
        <v>289</v>
      </c>
      <c r="R32" s="2"/>
      <c r="S32" s="2" t="s">
        <v>63</v>
      </c>
      <c r="T32" s="2" t="s">
        <v>290</v>
      </c>
      <c r="U32" s="2" t="s">
        <v>65</v>
      </c>
      <c r="V32" s="2" t="s">
        <v>120</v>
      </c>
      <c r="W32" s="2" t="s">
        <v>174</v>
      </c>
      <c r="X32" s="2"/>
      <c r="Y32" s="2" t="s">
        <v>122</v>
      </c>
      <c r="Z32" s="2"/>
      <c r="AA32" s="2"/>
      <c r="AB32" s="2"/>
      <c r="AC32" s="2" t="n">
        <v>2</v>
      </c>
      <c r="AD32" s="2" t="n">
        <v>2</v>
      </c>
      <c r="AE32" s="2" t="n">
        <v>0.0001</v>
      </c>
      <c r="AF32" s="2" t="n">
        <v>0</v>
      </c>
      <c r="AG32" s="2" t="s">
        <v>291</v>
      </c>
    </row>
    <row r="33" customFormat="false" ht="35.05" hidden="false" customHeight="false" outlineLevel="0" collapsed="false">
      <c r="A33" s="2" t="s">
        <v>292</v>
      </c>
      <c r="B33" s="2" t="s">
        <v>293</v>
      </c>
      <c r="C33" s="2" t="s">
        <v>279</v>
      </c>
      <c r="D33" s="2"/>
      <c r="E33" s="2" t="s">
        <v>270</v>
      </c>
      <c r="F33" s="2" t="s">
        <v>294</v>
      </c>
      <c r="G33" s="2" t="s">
        <v>164</v>
      </c>
      <c r="H33" s="2" t="s">
        <v>164</v>
      </c>
      <c r="I33" s="2" t="n">
        <v>25.93702</v>
      </c>
      <c r="J33" s="2" t="n">
        <v>-80.15478</v>
      </c>
      <c r="K33" s="2" t="n">
        <v>1.73</v>
      </c>
      <c r="L33" s="2" t="s">
        <v>116</v>
      </c>
      <c r="M33" s="2"/>
      <c r="N33" s="2"/>
      <c r="O33" s="2" t="n">
        <v>2026</v>
      </c>
      <c r="P33" s="2" t="s">
        <v>248</v>
      </c>
      <c r="Q33" s="2" t="s">
        <v>295</v>
      </c>
      <c r="R33" s="2"/>
      <c r="S33" s="2" t="s">
        <v>63</v>
      </c>
      <c r="T33" s="2" t="s">
        <v>296</v>
      </c>
      <c r="U33" s="2" t="s">
        <v>65</v>
      </c>
      <c r="V33" s="2" t="s">
        <v>226</v>
      </c>
      <c r="W33" s="2" t="s">
        <v>297</v>
      </c>
      <c r="X33" s="2" t="s">
        <v>298</v>
      </c>
      <c r="Y33" s="2" t="s">
        <v>69</v>
      </c>
      <c r="Z33" s="2"/>
      <c r="AA33" s="2"/>
      <c r="AB33" s="2"/>
      <c r="AC33" s="2" t="n">
        <v>1</v>
      </c>
      <c r="AD33" s="2" t="n">
        <v>1</v>
      </c>
      <c r="AE33" s="2" t="n">
        <v>0</v>
      </c>
      <c r="AF33" s="2" t="n">
        <v>0</v>
      </c>
      <c r="AG33" s="2" t="s">
        <v>299</v>
      </c>
    </row>
    <row r="34" customFormat="false" ht="35.05" hidden="false" customHeight="false" outlineLevel="0" collapsed="false">
      <c r="A34" s="2" t="s">
        <v>300</v>
      </c>
      <c r="B34" s="2" t="s">
        <v>301</v>
      </c>
      <c r="C34" s="2" t="s">
        <v>279</v>
      </c>
      <c r="D34" s="2"/>
      <c r="E34" s="2" t="s">
        <v>270</v>
      </c>
      <c r="F34" s="2" t="s">
        <v>302</v>
      </c>
      <c r="G34" s="2" t="s">
        <v>59</v>
      </c>
      <c r="H34" s="2" t="s">
        <v>59</v>
      </c>
      <c r="I34" s="2" t="n">
        <v>25.9375</v>
      </c>
      <c r="J34" s="2" t="n">
        <v>-80.1553</v>
      </c>
      <c r="K34" s="2" t="n">
        <v>1.76</v>
      </c>
      <c r="L34" s="2" t="s">
        <v>116</v>
      </c>
      <c r="M34" s="2"/>
      <c r="N34" s="2"/>
      <c r="O34" s="2" t="n">
        <v>2026</v>
      </c>
      <c r="P34" s="2" t="s">
        <v>248</v>
      </c>
      <c r="Q34" s="2" t="s">
        <v>303</v>
      </c>
      <c r="R34" s="2"/>
      <c r="S34" s="2" t="s">
        <v>63</v>
      </c>
      <c r="T34" s="2" t="s">
        <v>304</v>
      </c>
      <c r="U34" s="2" t="s">
        <v>65</v>
      </c>
      <c r="V34" s="2" t="s">
        <v>120</v>
      </c>
      <c r="W34" s="2" t="s">
        <v>305</v>
      </c>
      <c r="X34" s="2" t="s">
        <v>306</v>
      </c>
      <c r="Y34" s="2" t="s">
        <v>69</v>
      </c>
      <c r="Z34" s="2"/>
      <c r="AA34" s="2"/>
      <c r="AB34" s="2"/>
      <c r="AC34" s="2" t="n">
        <v>1</v>
      </c>
      <c r="AD34" s="2" t="n">
        <v>1</v>
      </c>
      <c r="AE34" s="2" t="n">
        <v>0</v>
      </c>
      <c r="AF34" s="2" t="n">
        <v>0</v>
      </c>
      <c r="AG34" s="2" t="s">
        <v>307</v>
      </c>
    </row>
    <row r="35" customFormat="false" ht="23.85" hidden="false" customHeight="false" outlineLevel="0" collapsed="false">
      <c r="A35" s="2" t="s">
        <v>308</v>
      </c>
      <c r="B35" s="2" t="s">
        <v>309</v>
      </c>
      <c r="C35" s="2" t="s">
        <v>310</v>
      </c>
      <c r="D35" s="2" t="s">
        <v>311</v>
      </c>
      <c r="E35" s="2" t="s">
        <v>312</v>
      </c>
      <c r="F35" s="2"/>
      <c r="G35" s="2" t="s">
        <v>132</v>
      </c>
      <c r="H35" s="2" t="s">
        <v>132</v>
      </c>
      <c r="I35" s="2"/>
      <c r="J35" s="2"/>
      <c r="K35" s="2"/>
      <c r="L35" s="2"/>
      <c r="M35" s="2"/>
      <c r="N35" s="2"/>
      <c r="O35" s="2" t="n">
        <v>1958</v>
      </c>
      <c r="P35" s="2" t="s">
        <v>313</v>
      </c>
      <c r="Q35" s="2" t="s">
        <v>314</v>
      </c>
      <c r="R35" s="2"/>
      <c r="S35" s="2" t="s">
        <v>63</v>
      </c>
      <c r="T35" s="2"/>
      <c r="U35" s="2" t="s">
        <v>65</v>
      </c>
      <c r="V35" s="2" t="s">
        <v>226</v>
      </c>
      <c r="W35" s="2" t="s">
        <v>315</v>
      </c>
      <c r="X35" s="2"/>
      <c r="Y35" s="2" t="s">
        <v>79</v>
      </c>
      <c r="Z35" s="2"/>
      <c r="AA35" s="2"/>
      <c r="AB35" s="2"/>
      <c r="AC35" s="2" t="n">
        <v>1</v>
      </c>
      <c r="AD35" s="2" t="n">
        <v>1</v>
      </c>
      <c r="AE35" s="2" t="n">
        <v>0</v>
      </c>
      <c r="AF35" s="2" t="n">
        <v>0</v>
      </c>
      <c r="AG35" s="2" t="s">
        <v>316</v>
      </c>
    </row>
    <row r="36" customFormat="false" ht="35.05" hidden="false" customHeight="false" outlineLevel="0" collapsed="false">
      <c r="A36" s="2" t="s">
        <v>317</v>
      </c>
      <c r="B36" s="2" t="s">
        <v>318</v>
      </c>
      <c r="C36" s="2" t="s">
        <v>310</v>
      </c>
      <c r="D36" s="2" t="s">
        <v>319</v>
      </c>
      <c r="E36" s="2" t="s">
        <v>312</v>
      </c>
      <c r="F36" s="2"/>
      <c r="G36" s="2" t="s">
        <v>132</v>
      </c>
      <c r="H36" s="2" t="s">
        <v>132</v>
      </c>
      <c r="I36" s="2"/>
      <c r="J36" s="2"/>
      <c r="K36" s="2"/>
      <c r="L36" s="2"/>
      <c r="M36" s="2"/>
      <c r="N36" s="2"/>
      <c r="O36" s="2" t="n">
        <v>1958</v>
      </c>
      <c r="P36" s="2" t="s">
        <v>320</v>
      </c>
      <c r="Q36" s="2" t="s">
        <v>321</v>
      </c>
      <c r="R36" s="2"/>
      <c r="S36" s="2" t="s">
        <v>63</v>
      </c>
      <c r="T36" s="2"/>
      <c r="U36" s="2" t="s">
        <v>65</v>
      </c>
      <c r="V36" s="2" t="s">
        <v>66</v>
      </c>
      <c r="W36" s="2" t="s">
        <v>322</v>
      </c>
      <c r="X36" s="2"/>
      <c r="Y36" s="2" t="s">
        <v>79</v>
      </c>
      <c r="Z36" s="2"/>
      <c r="AA36" s="2"/>
      <c r="AB36" s="2"/>
      <c r="AC36" s="2" t="n">
        <v>3</v>
      </c>
      <c r="AD36" s="2" t="n">
        <v>3</v>
      </c>
      <c r="AE36" s="2" t="n">
        <v>0</v>
      </c>
      <c r="AF36" s="2" t="n">
        <v>0</v>
      </c>
      <c r="AG36" s="2" t="s">
        <v>323</v>
      </c>
    </row>
    <row r="37" customFormat="false" ht="35.05" hidden="false" customHeight="false" outlineLevel="0" collapsed="false">
      <c r="A37" s="2" t="s">
        <v>324</v>
      </c>
      <c r="B37" s="2" t="s">
        <v>325</v>
      </c>
      <c r="C37" s="2" t="s">
        <v>310</v>
      </c>
      <c r="D37" s="2" t="s">
        <v>319</v>
      </c>
      <c r="E37" s="2" t="s">
        <v>312</v>
      </c>
      <c r="F37" s="2"/>
      <c r="G37" s="2"/>
      <c r="H37" s="2" t="s">
        <v>326</v>
      </c>
      <c r="I37" s="2"/>
      <c r="J37" s="2"/>
      <c r="K37" s="2"/>
      <c r="L37" s="2"/>
      <c r="M37" s="2" t="n">
        <v>1917</v>
      </c>
      <c r="N37" s="2" t="n">
        <v>2008</v>
      </c>
      <c r="O37" s="2" t="n">
        <v>1958</v>
      </c>
      <c r="P37" s="2" t="s">
        <v>327</v>
      </c>
      <c r="Q37" s="2" t="s">
        <v>328</v>
      </c>
      <c r="R37" s="2"/>
      <c r="S37" s="2" t="s">
        <v>63</v>
      </c>
      <c r="T37" s="2" t="s">
        <v>329</v>
      </c>
      <c r="U37" s="2" t="s">
        <v>65</v>
      </c>
      <c r="V37" s="2" t="s">
        <v>66</v>
      </c>
      <c r="W37" s="2" t="s">
        <v>330</v>
      </c>
      <c r="X37" s="2"/>
      <c r="Y37" s="2" t="s">
        <v>79</v>
      </c>
      <c r="Z37" s="2"/>
      <c r="AA37" s="2"/>
      <c r="AB37" s="2"/>
      <c r="AC37" s="2" t="n">
        <v>5</v>
      </c>
      <c r="AD37" s="2" t="n">
        <v>5</v>
      </c>
      <c r="AE37" s="2" t="n">
        <v>0</v>
      </c>
      <c r="AF37" s="2" t="n">
        <v>0.0018</v>
      </c>
      <c r="AG37" s="2" t="s">
        <v>331</v>
      </c>
    </row>
    <row r="38" customFormat="false" ht="46.25" hidden="false" customHeight="false" outlineLevel="0" collapsed="false">
      <c r="A38" s="2" t="s">
        <v>332</v>
      </c>
      <c r="B38" s="2" t="s">
        <v>333</v>
      </c>
      <c r="C38" s="2" t="s">
        <v>310</v>
      </c>
      <c r="D38" s="2" t="s">
        <v>319</v>
      </c>
      <c r="E38" s="2" t="s">
        <v>312</v>
      </c>
      <c r="F38" s="2"/>
      <c r="G38" s="2" t="s">
        <v>74</v>
      </c>
      <c r="H38" s="2" t="s">
        <v>74</v>
      </c>
      <c r="I38" s="2"/>
      <c r="J38" s="2"/>
      <c r="K38" s="2"/>
      <c r="L38" s="2"/>
      <c r="M38" s="2" t="n">
        <v>1923</v>
      </c>
      <c r="N38" s="2" t="n">
        <v>2013</v>
      </c>
      <c r="O38" s="2" t="n">
        <v>1958</v>
      </c>
      <c r="P38" s="2" t="s">
        <v>334</v>
      </c>
      <c r="Q38" s="2" t="s">
        <v>335</v>
      </c>
      <c r="R38" s="2"/>
      <c r="S38" s="2" t="s">
        <v>63</v>
      </c>
      <c r="T38" s="2" t="s">
        <v>336</v>
      </c>
      <c r="U38" s="2" t="s">
        <v>65</v>
      </c>
      <c r="V38" s="2" t="s">
        <v>66</v>
      </c>
      <c r="W38" s="2" t="s">
        <v>337</v>
      </c>
      <c r="X38" s="2"/>
      <c r="Y38" s="2" t="s">
        <v>79</v>
      </c>
      <c r="Z38" s="2"/>
      <c r="AA38" s="2"/>
      <c r="AB38" s="2"/>
      <c r="AC38" s="2" t="n">
        <v>3</v>
      </c>
      <c r="AD38" s="2" t="n">
        <v>3</v>
      </c>
      <c r="AE38" s="2" t="n">
        <v>0.0001</v>
      </c>
      <c r="AF38" s="2" t="n">
        <v>0</v>
      </c>
      <c r="AG38" s="2" t="s">
        <v>338</v>
      </c>
    </row>
    <row r="39" customFormat="false" ht="35.05" hidden="false" customHeight="false" outlineLevel="0" collapsed="false">
      <c r="A39" s="2" t="s">
        <v>339</v>
      </c>
      <c r="B39" s="2" t="s">
        <v>340</v>
      </c>
      <c r="C39" s="2" t="s">
        <v>310</v>
      </c>
      <c r="D39" s="2" t="s">
        <v>319</v>
      </c>
      <c r="E39" s="2" t="s">
        <v>312</v>
      </c>
      <c r="F39" s="2"/>
      <c r="G39" s="2"/>
      <c r="H39" s="2" t="s">
        <v>326</v>
      </c>
      <c r="I39" s="2"/>
      <c r="J39" s="2"/>
      <c r="K39" s="2"/>
      <c r="L39" s="2"/>
      <c r="M39" s="2" t="n">
        <v>1925</v>
      </c>
      <c r="N39" s="2" t="n">
        <v>2002</v>
      </c>
      <c r="O39" s="2" t="n">
        <v>1958</v>
      </c>
      <c r="P39" s="2" t="s">
        <v>341</v>
      </c>
      <c r="Q39" s="2" t="s">
        <v>342</v>
      </c>
      <c r="R39" s="2"/>
      <c r="S39" s="2" t="s">
        <v>63</v>
      </c>
      <c r="T39" s="2" t="s">
        <v>343</v>
      </c>
      <c r="U39" s="2" t="s">
        <v>65</v>
      </c>
      <c r="V39" s="2" t="s">
        <v>66</v>
      </c>
      <c r="W39" s="2" t="s">
        <v>344</v>
      </c>
      <c r="X39" s="2"/>
      <c r="Y39" s="2" t="s">
        <v>79</v>
      </c>
      <c r="Z39" s="2"/>
      <c r="AA39" s="2"/>
      <c r="AB39" s="2"/>
      <c r="AC39" s="2" t="n">
        <v>16</v>
      </c>
      <c r="AD39" s="2" t="n">
        <v>16</v>
      </c>
      <c r="AE39" s="2" t="n">
        <v>0.0016</v>
      </c>
      <c r="AF39" s="2" t="n">
        <v>0.0148</v>
      </c>
      <c r="AG39" s="2" t="s">
        <v>345</v>
      </c>
    </row>
    <row r="40" customFormat="false" ht="23.85" hidden="false" customHeight="false" outlineLevel="0" collapsed="false">
      <c r="A40" s="2" t="s">
        <v>346</v>
      </c>
      <c r="B40" s="2" t="s">
        <v>347</v>
      </c>
      <c r="C40" s="2" t="s">
        <v>310</v>
      </c>
      <c r="D40" s="2" t="s">
        <v>319</v>
      </c>
      <c r="E40" s="2" t="s">
        <v>312</v>
      </c>
      <c r="F40" s="2"/>
      <c r="G40" s="2"/>
      <c r="H40" s="2" t="s">
        <v>326</v>
      </c>
      <c r="I40" s="2"/>
      <c r="J40" s="2"/>
      <c r="K40" s="2"/>
      <c r="L40" s="2"/>
      <c r="M40" s="2" t="n">
        <v>1932</v>
      </c>
      <c r="N40" s="2" t="n">
        <v>2006</v>
      </c>
      <c r="O40" s="2" t="n">
        <v>1963</v>
      </c>
      <c r="P40" s="2" t="s">
        <v>313</v>
      </c>
      <c r="Q40" s="2" t="s">
        <v>348</v>
      </c>
      <c r="R40" s="2"/>
      <c r="S40" s="2" t="s">
        <v>63</v>
      </c>
      <c r="T40" s="2" t="s">
        <v>349</v>
      </c>
      <c r="U40" s="2" t="s">
        <v>65</v>
      </c>
      <c r="V40" s="2" t="s">
        <v>66</v>
      </c>
      <c r="W40" s="2" t="s">
        <v>350</v>
      </c>
      <c r="X40" s="2"/>
      <c r="Y40" s="2" t="s">
        <v>79</v>
      </c>
      <c r="Z40" s="2"/>
      <c r="AA40" s="2"/>
      <c r="AB40" s="2"/>
      <c r="AC40" s="2" t="n">
        <v>9</v>
      </c>
      <c r="AD40" s="2" t="n">
        <v>8</v>
      </c>
      <c r="AE40" s="2" t="n">
        <v>0.0003</v>
      </c>
      <c r="AF40" s="2" t="n">
        <v>0.0098</v>
      </c>
      <c r="AG40" s="2" t="s">
        <v>351</v>
      </c>
    </row>
    <row r="41" customFormat="false" ht="23.85" hidden="false" customHeight="false" outlineLevel="0" collapsed="false">
      <c r="A41" s="2" t="s">
        <v>352</v>
      </c>
      <c r="B41" s="2" t="s">
        <v>353</v>
      </c>
      <c r="C41" s="2" t="s">
        <v>310</v>
      </c>
      <c r="D41" s="2" t="s">
        <v>311</v>
      </c>
      <c r="E41" s="2" t="s">
        <v>312</v>
      </c>
      <c r="F41" s="2"/>
      <c r="G41" s="2" t="s">
        <v>132</v>
      </c>
      <c r="H41" s="2" t="s">
        <v>132</v>
      </c>
      <c r="I41" s="2"/>
      <c r="J41" s="2"/>
      <c r="K41" s="2"/>
      <c r="L41" s="2"/>
      <c r="M41" s="2"/>
      <c r="N41" s="2"/>
      <c r="O41" s="2" t="n">
        <v>1966</v>
      </c>
      <c r="P41" s="2" t="s">
        <v>313</v>
      </c>
      <c r="Q41" s="2" t="s">
        <v>354</v>
      </c>
      <c r="R41" s="2"/>
      <c r="S41" s="2" t="s">
        <v>63</v>
      </c>
      <c r="T41" s="2"/>
      <c r="U41" s="2" t="s">
        <v>65</v>
      </c>
      <c r="V41" s="2" t="s">
        <v>66</v>
      </c>
      <c r="W41" s="2" t="s">
        <v>355</v>
      </c>
      <c r="X41" s="2"/>
      <c r="Y41" s="2" t="s">
        <v>79</v>
      </c>
      <c r="Z41" s="2"/>
      <c r="AA41" s="2"/>
      <c r="AB41" s="2"/>
      <c r="AC41" s="2" t="n">
        <v>1</v>
      </c>
      <c r="AD41" s="2" t="n">
        <v>1</v>
      </c>
      <c r="AE41" s="2" t="n">
        <v>0</v>
      </c>
      <c r="AF41" s="2" t="n">
        <v>0</v>
      </c>
      <c r="AG41" s="2" t="s">
        <v>356</v>
      </c>
    </row>
    <row r="42" customFormat="false" ht="35.05" hidden="false" customHeight="false" outlineLevel="0" collapsed="false">
      <c r="A42" s="2" t="s">
        <v>357</v>
      </c>
      <c r="B42" s="2" t="s">
        <v>358</v>
      </c>
      <c r="C42" s="2" t="s">
        <v>310</v>
      </c>
      <c r="D42" s="2" t="s">
        <v>319</v>
      </c>
      <c r="E42" s="2" t="s">
        <v>312</v>
      </c>
      <c r="F42" s="2"/>
      <c r="G42" s="2" t="s">
        <v>74</v>
      </c>
      <c r="H42" s="2" t="s">
        <v>74</v>
      </c>
      <c r="I42" s="2"/>
      <c r="J42" s="2"/>
      <c r="K42" s="2"/>
      <c r="L42" s="2"/>
      <c r="M42" s="2"/>
      <c r="N42" s="2"/>
      <c r="O42" s="2" t="n">
        <v>1967</v>
      </c>
      <c r="P42" s="2" t="s">
        <v>313</v>
      </c>
      <c r="Q42" s="2" t="s">
        <v>359</v>
      </c>
      <c r="R42" s="2"/>
      <c r="S42" s="2" t="s">
        <v>63</v>
      </c>
      <c r="T42" s="2" t="s">
        <v>360</v>
      </c>
      <c r="U42" s="2" t="s">
        <v>65</v>
      </c>
      <c r="V42" s="2" t="s">
        <v>66</v>
      </c>
      <c r="W42" s="2" t="s">
        <v>361</v>
      </c>
      <c r="X42" s="2"/>
      <c r="Y42" s="2" t="s">
        <v>79</v>
      </c>
      <c r="Z42" s="2"/>
      <c r="AA42" s="2"/>
      <c r="AB42" s="2"/>
      <c r="AC42" s="2" t="n">
        <v>10</v>
      </c>
      <c r="AD42" s="2" t="n">
        <v>10</v>
      </c>
      <c r="AE42" s="2" t="n">
        <v>0.0004</v>
      </c>
      <c r="AF42" s="2" t="n">
        <v>0.0103</v>
      </c>
      <c r="AG42" s="2" t="s">
        <v>362</v>
      </c>
    </row>
    <row r="43" customFormat="false" ht="35.05" hidden="false" customHeight="false" outlineLevel="0" collapsed="false">
      <c r="A43" s="2" t="s">
        <v>363</v>
      </c>
      <c r="B43" s="2" t="s">
        <v>364</v>
      </c>
      <c r="C43" s="2" t="s">
        <v>310</v>
      </c>
      <c r="D43" s="2" t="s">
        <v>319</v>
      </c>
      <c r="E43" s="2" t="s">
        <v>312</v>
      </c>
      <c r="F43" s="2"/>
      <c r="G43" s="2" t="s">
        <v>74</v>
      </c>
      <c r="H43" s="2" t="s">
        <v>74</v>
      </c>
      <c r="I43" s="2"/>
      <c r="J43" s="2"/>
      <c r="K43" s="2"/>
      <c r="L43" s="2"/>
      <c r="M43" s="2"/>
      <c r="N43" s="2"/>
      <c r="O43" s="2" t="n">
        <v>1967</v>
      </c>
      <c r="P43" s="2" t="s">
        <v>313</v>
      </c>
      <c r="Q43" s="2" t="s">
        <v>365</v>
      </c>
      <c r="R43" s="2"/>
      <c r="S43" s="2" t="s">
        <v>63</v>
      </c>
      <c r="T43" s="2" t="s">
        <v>366</v>
      </c>
      <c r="U43" s="2" t="s">
        <v>65</v>
      </c>
      <c r="V43" s="2" t="s">
        <v>66</v>
      </c>
      <c r="W43" s="2" t="s">
        <v>367</v>
      </c>
      <c r="X43" s="2"/>
      <c r="Y43" s="2" t="s">
        <v>79</v>
      </c>
      <c r="Z43" s="2"/>
      <c r="AA43" s="2"/>
      <c r="AB43" s="2"/>
      <c r="AC43" s="2" t="n">
        <v>8</v>
      </c>
      <c r="AD43" s="2" t="n">
        <v>8</v>
      </c>
      <c r="AE43" s="2" t="n">
        <v>0.0002</v>
      </c>
      <c r="AF43" s="2" t="n">
        <v>0.0072</v>
      </c>
      <c r="AG43" s="2" t="s">
        <v>368</v>
      </c>
    </row>
    <row r="44" customFormat="false" ht="23.85" hidden="false" customHeight="false" outlineLevel="0" collapsed="false">
      <c r="A44" s="2" t="s">
        <v>369</v>
      </c>
      <c r="B44" s="2" t="s">
        <v>370</v>
      </c>
      <c r="C44" s="2" t="s">
        <v>310</v>
      </c>
      <c r="D44" s="2" t="s">
        <v>319</v>
      </c>
      <c r="E44" s="2" t="s">
        <v>312</v>
      </c>
      <c r="F44" s="2"/>
      <c r="G44" s="2" t="s">
        <v>59</v>
      </c>
      <c r="H44" s="2" t="s">
        <v>59</v>
      </c>
      <c r="I44" s="2"/>
      <c r="J44" s="2"/>
      <c r="K44" s="2"/>
      <c r="L44" s="2"/>
      <c r="M44" s="2"/>
      <c r="N44" s="2"/>
      <c r="O44" s="2" t="n">
        <v>1968</v>
      </c>
      <c r="P44" s="2" t="s">
        <v>313</v>
      </c>
      <c r="Q44" s="2" t="s">
        <v>371</v>
      </c>
      <c r="R44" s="2"/>
      <c r="S44" s="2" t="s">
        <v>63</v>
      </c>
      <c r="T44" s="2"/>
      <c r="U44" s="2" t="s">
        <v>65</v>
      </c>
      <c r="V44" s="2" t="s">
        <v>226</v>
      </c>
      <c r="W44" s="2" t="s">
        <v>372</v>
      </c>
      <c r="X44" s="2"/>
      <c r="Y44" s="2" t="s">
        <v>79</v>
      </c>
      <c r="Z44" s="2"/>
      <c r="AA44" s="2"/>
      <c r="AB44" s="2"/>
      <c r="AC44" s="2" t="n">
        <v>2</v>
      </c>
      <c r="AD44" s="2" t="n">
        <v>2</v>
      </c>
      <c r="AE44" s="2" t="n">
        <v>0</v>
      </c>
      <c r="AF44" s="2" t="n">
        <v>0</v>
      </c>
      <c r="AG44" s="2" t="s">
        <v>373</v>
      </c>
    </row>
    <row r="45" customFormat="false" ht="23.85" hidden="false" customHeight="false" outlineLevel="0" collapsed="false">
      <c r="A45" s="2" t="s">
        <v>374</v>
      </c>
      <c r="B45" s="2" t="s">
        <v>375</v>
      </c>
      <c r="C45" s="2" t="s">
        <v>310</v>
      </c>
      <c r="D45" s="2" t="s">
        <v>319</v>
      </c>
      <c r="E45" s="2" t="s">
        <v>312</v>
      </c>
      <c r="F45" s="2"/>
      <c r="G45" s="2" t="s">
        <v>74</v>
      </c>
      <c r="H45" s="2" t="s">
        <v>74</v>
      </c>
      <c r="I45" s="2"/>
      <c r="J45" s="2"/>
      <c r="K45" s="2"/>
      <c r="L45" s="2"/>
      <c r="M45" s="2"/>
      <c r="N45" s="2"/>
      <c r="O45" s="2" t="n">
        <v>1969</v>
      </c>
      <c r="P45" s="2" t="s">
        <v>313</v>
      </c>
      <c r="Q45" s="2" t="s">
        <v>376</v>
      </c>
      <c r="R45" s="2"/>
      <c r="S45" s="2" t="s">
        <v>63</v>
      </c>
      <c r="T45" s="2"/>
      <c r="U45" s="2" t="s">
        <v>65</v>
      </c>
      <c r="V45" s="2" t="s">
        <v>66</v>
      </c>
      <c r="W45" s="2" t="s">
        <v>377</v>
      </c>
      <c r="X45" s="2"/>
      <c r="Y45" s="2" t="s">
        <v>79</v>
      </c>
      <c r="Z45" s="2"/>
      <c r="AA45" s="2"/>
      <c r="AB45" s="2"/>
      <c r="AC45" s="2" t="n">
        <v>4</v>
      </c>
      <c r="AD45" s="2" t="n">
        <v>4</v>
      </c>
      <c r="AE45" s="2" t="n">
        <v>0</v>
      </c>
      <c r="AF45" s="2" t="n">
        <v>0.0012</v>
      </c>
      <c r="AG45" s="2" t="s">
        <v>378</v>
      </c>
    </row>
    <row r="46" customFormat="false" ht="23.85" hidden="false" customHeight="false" outlineLevel="0" collapsed="false">
      <c r="A46" s="2" t="s">
        <v>379</v>
      </c>
      <c r="B46" s="2" t="s">
        <v>380</v>
      </c>
      <c r="C46" s="2" t="s">
        <v>310</v>
      </c>
      <c r="D46" s="2" t="s">
        <v>319</v>
      </c>
      <c r="E46" s="2" t="s">
        <v>312</v>
      </c>
      <c r="F46" s="2"/>
      <c r="G46" s="2" t="s">
        <v>132</v>
      </c>
      <c r="H46" s="2" t="s">
        <v>132</v>
      </c>
      <c r="I46" s="2"/>
      <c r="J46" s="2"/>
      <c r="K46" s="2"/>
      <c r="L46" s="2"/>
      <c r="M46" s="2" t="n">
        <v>1921</v>
      </c>
      <c r="N46" s="2" t="n">
        <v>2014</v>
      </c>
      <c r="O46" s="2" t="n">
        <v>1969</v>
      </c>
      <c r="P46" s="2" t="s">
        <v>313</v>
      </c>
      <c r="Q46" s="2" t="s">
        <v>381</v>
      </c>
      <c r="R46" s="2"/>
      <c r="S46" s="2" t="s">
        <v>63</v>
      </c>
      <c r="T46" s="2" t="s">
        <v>382</v>
      </c>
      <c r="U46" s="2" t="s">
        <v>65</v>
      </c>
      <c r="V46" s="2" t="s">
        <v>226</v>
      </c>
      <c r="W46" s="2" t="s">
        <v>383</v>
      </c>
      <c r="X46" s="2"/>
      <c r="Y46" s="2" t="s">
        <v>79</v>
      </c>
      <c r="Z46" s="2"/>
      <c r="AA46" s="2"/>
      <c r="AB46" s="2"/>
      <c r="AC46" s="2" t="n">
        <v>2</v>
      </c>
      <c r="AD46" s="2" t="n">
        <v>2</v>
      </c>
      <c r="AE46" s="2" t="n">
        <v>0</v>
      </c>
      <c r="AF46" s="2" t="n">
        <v>0</v>
      </c>
      <c r="AG46" s="2" t="s">
        <v>384</v>
      </c>
    </row>
    <row r="47" customFormat="false" ht="35.05" hidden="false" customHeight="false" outlineLevel="0" collapsed="false">
      <c r="A47" s="2" t="s">
        <v>385</v>
      </c>
      <c r="B47" s="2" t="s">
        <v>386</v>
      </c>
      <c r="C47" s="2" t="s">
        <v>310</v>
      </c>
      <c r="D47" s="2" t="s">
        <v>319</v>
      </c>
      <c r="E47" s="2" t="s">
        <v>312</v>
      </c>
      <c r="F47" s="2"/>
      <c r="G47" s="2" t="s">
        <v>74</v>
      </c>
      <c r="H47" s="2" t="s">
        <v>74</v>
      </c>
      <c r="I47" s="2"/>
      <c r="J47" s="2"/>
      <c r="K47" s="2"/>
      <c r="L47" s="2"/>
      <c r="M47" s="2"/>
      <c r="N47" s="2"/>
      <c r="O47" s="2" t="n">
        <v>1969</v>
      </c>
      <c r="P47" s="2" t="s">
        <v>313</v>
      </c>
      <c r="Q47" s="2" t="s">
        <v>387</v>
      </c>
      <c r="R47" s="2"/>
      <c r="S47" s="2" t="s">
        <v>63</v>
      </c>
      <c r="T47" s="2" t="s">
        <v>388</v>
      </c>
      <c r="U47" s="2" t="s">
        <v>65</v>
      </c>
      <c r="V47" s="2" t="s">
        <v>66</v>
      </c>
      <c r="W47" s="2" t="s">
        <v>367</v>
      </c>
      <c r="X47" s="2"/>
      <c r="Y47" s="2" t="s">
        <v>79</v>
      </c>
      <c r="Z47" s="2"/>
      <c r="AA47" s="2"/>
      <c r="AB47" s="2"/>
      <c r="AC47" s="2" t="n">
        <v>9</v>
      </c>
      <c r="AD47" s="2" t="n">
        <v>9</v>
      </c>
      <c r="AE47" s="2" t="n">
        <v>0.0033</v>
      </c>
      <c r="AF47" s="2" t="n">
        <v>0.0066</v>
      </c>
      <c r="AG47" s="2" t="s">
        <v>389</v>
      </c>
    </row>
    <row r="48" customFormat="false" ht="23.85" hidden="false" customHeight="false" outlineLevel="0" collapsed="false">
      <c r="A48" s="2" t="s">
        <v>390</v>
      </c>
      <c r="B48" s="2" t="s">
        <v>391</v>
      </c>
      <c r="C48" s="2" t="s">
        <v>310</v>
      </c>
      <c r="D48" s="2" t="s">
        <v>319</v>
      </c>
      <c r="E48" s="2" t="s">
        <v>312</v>
      </c>
      <c r="F48" s="2"/>
      <c r="G48" s="2" t="s">
        <v>74</v>
      </c>
      <c r="H48" s="2" t="s">
        <v>74</v>
      </c>
      <c r="I48" s="2"/>
      <c r="J48" s="2"/>
      <c r="K48" s="2"/>
      <c r="L48" s="2"/>
      <c r="M48" s="2"/>
      <c r="N48" s="2"/>
      <c r="O48" s="2" t="n">
        <v>1969</v>
      </c>
      <c r="P48" s="2" t="s">
        <v>313</v>
      </c>
      <c r="Q48" s="2" t="s">
        <v>392</v>
      </c>
      <c r="R48" s="2"/>
      <c r="S48" s="2" t="s">
        <v>63</v>
      </c>
      <c r="T48" s="2"/>
      <c r="U48" s="2" t="s">
        <v>65</v>
      </c>
      <c r="V48" s="2" t="s">
        <v>226</v>
      </c>
      <c r="W48" s="2" t="s">
        <v>393</v>
      </c>
      <c r="X48" s="2"/>
      <c r="Y48" s="2" t="s">
        <v>79</v>
      </c>
      <c r="Z48" s="2"/>
      <c r="AA48" s="2"/>
      <c r="AB48" s="2"/>
      <c r="AC48" s="2" t="n">
        <v>2</v>
      </c>
      <c r="AD48" s="2" t="n">
        <v>2</v>
      </c>
      <c r="AE48" s="2" t="n">
        <v>0</v>
      </c>
      <c r="AF48" s="2" t="n">
        <v>0.0007</v>
      </c>
      <c r="AG48" s="2" t="s">
        <v>394</v>
      </c>
    </row>
    <row r="49" customFormat="false" ht="35.05" hidden="false" customHeight="false" outlineLevel="0" collapsed="false">
      <c r="A49" s="2" t="s">
        <v>395</v>
      </c>
      <c r="B49" s="2" t="s">
        <v>396</v>
      </c>
      <c r="C49" s="2" t="s">
        <v>310</v>
      </c>
      <c r="D49" s="2" t="s">
        <v>319</v>
      </c>
      <c r="E49" s="2" t="s">
        <v>312</v>
      </c>
      <c r="F49" s="2"/>
      <c r="G49" s="2" t="s">
        <v>132</v>
      </c>
      <c r="H49" s="2" t="s">
        <v>132</v>
      </c>
      <c r="I49" s="2"/>
      <c r="J49" s="2"/>
      <c r="K49" s="2"/>
      <c r="L49" s="2"/>
      <c r="M49" s="2" t="n">
        <v>1939</v>
      </c>
      <c r="N49" s="2"/>
      <c r="O49" s="2" t="n">
        <v>1969</v>
      </c>
      <c r="P49" s="2" t="s">
        <v>313</v>
      </c>
      <c r="Q49" s="2" t="s">
        <v>397</v>
      </c>
      <c r="R49" s="2"/>
      <c r="S49" s="2" t="s">
        <v>63</v>
      </c>
      <c r="T49" s="2"/>
      <c r="U49" s="2" t="s">
        <v>65</v>
      </c>
      <c r="V49" s="2" t="s">
        <v>226</v>
      </c>
      <c r="W49" s="2" t="s">
        <v>398</v>
      </c>
      <c r="X49" s="2"/>
      <c r="Y49" s="2" t="s">
        <v>79</v>
      </c>
      <c r="Z49" s="2"/>
      <c r="AA49" s="2"/>
      <c r="AB49" s="2"/>
      <c r="AC49" s="2" t="n">
        <v>5</v>
      </c>
      <c r="AD49" s="2" t="n">
        <v>5</v>
      </c>
      <c r="AE49" s="2" t="n">
        <v>0.0077</v>
      </c>
      <c r="AF49" s="2" t="n">
        <v>0.0101</v>
      </c>
      <c r="AG49" s="2" t="s">
        <v>399</v>
      </c>
    </row>
    <row r="50" customFormat="false" ht="23.85" hidden="false" customHeight="false" outlineLevel="0" collapsed="false">
      <c r="A50" s="2" t="s">
        <v>400</v>
      </c>
      <c r="B50" s="2" t="s">
        <v>401</v>
      </c>
      <c r="C50" s="2" t="s">
        <v>310</v>
      </c>
      <c r="D50" s="2" t="s">
        <v>319</v>
      </c>
      <c r="E50" s="2" t="s">
        <v>312</v>
      </c>
      <c r="F50" s="2"/>
      <c r="G50" s="2" t="s">
        <v>74</v>
      </c>
      <c r="H50" s="2" t="s">
        <v>74</v>
      </c>
      <c r="I50" s="2"/>
      <c r="J50" s="2"/>
      <c r="K50" s="2"/>
      <c r="L50" s="2"/>
      <c r="M50" s="2"/>
      <c r="N50" s="2"/>
      <c r="O50" s="2" t="n">
        <v>1973</v>
      </c>
      <c r="P50" s="2" t="s">
        <v>313</v>
      </c>
      <c r="Q50" s="2" t="s">
        <v>402</v>
      </c>
      <c r="R50" s="2"/>
      <c r="S50" s="2" t="s">
        <v>63</v>
      </c>
      <c r="T50" s="2" t="s">
        <v>403</v>
      </c>
      <c r="U50" s="2" t="s">
        <v>65</v>
      </c>
      <c r="V50" s="2" t="s">
        <v>66</v>
      </c>
      <c r="W50" s="2" t="s">
        <v>404</v>
      </c>
      <c r="X50" s="2"/>
      <c r="Y50" s="2" t="s">
        <v>79</v>
      </c>
      <c r="Z50" s="2"/>
      <c r="AA50" s="2"/>
      <c r="AB50" s="2"/>
      <c r="AC50" s="2" t="n">
        <v>4</v>
      </c>
      <c r="AD50" s="2" t="n">
        <v>4</v>
      </c>
      <c r="AE50" s="2" t="n">
        <v>0</v>
      </c>
      <c r="AF50" s="2" t="n">
        <v>0.009</v>
      </c>
      <c r="AG50" s="2" t="s">
        <v>405</v>
      </c>
    </row>
    <row r="51" customFormat="false" ht="23.85" hidden="false" customHeight="false" outlineLevel="0" collapsed="false">
      <c r="A51" s="2" t="s">
        <v>406</v>
      </c>
      <c r="B51" s="2" t="s">
        <v>407</v>
      </c>
      <c r="C51" s="2" t="s">
        <v>310</v>
      </c>
      <c r="D51" s="2" t="s">
        <v>311</v>
      </c>
      <c r="E51" s="2" t="s">
        <v>312</v>
      </c>
      <c r="F51" s="2"/>
      <c r="G51" s="2" t="s">
        <v>74</v>
      </c>
      <c r="H51" s="2" t="s">
        <v>74</v>
      </c>
      <c r="I51" s="2"/>
      <c r="J51" s="2"/>
      <c r="K51" s="2"/>
      <c r="L51" s="2"/>
      <c r="M51" s="2"/>
      <c r="N51" s="2"/>
      <c r="O51" s="2" t="n">
        <v>1973</v>
      </c>
      <c r="P51" s="2" t="s">
        <v>313</v>
      </c>
      <c r="Q51" s="2" t="s">
        <v>408</v>
      </c>
      <c r="R51" s="2"/>
      <c r="S51" s="2" t="s">
        <v>63</v>
      </c>
      <c r="T51" s="2"/>
      <c r="U51" s="2" t="s">
        <v>65</v>
      </c>
      <c r="V51" s="2" t="s">
        <v>66</v>
      </c>
      <c r="W51" s="2" t="s">
        <v>128</v>
      </c>
      <c r="X51" s="2"/>
      <c r="Y51" s="2" t="s">
        <v>79</v>
      </c>
      <c r="Z51" s="2"/>
      <c r="AA51" s="2"/>
      <c r="AB51" s="2"/>
      <c r="AC51" s="2" t="n">
        <v>1</v>
      </c>
      <c r="AD51" s="2" t="n">
        <v>1</v>
      </c>
      <c r="AE51" s="2" t="n">
        <v>0</v>
      </c>
      <c r="AF51" s="2" t="n">
        <v>0</v>
      </c>
      <c r="AG51" s="2" t="s">
        <v>409</v>
      </c>
    </row>
    <row r="52" customFormat="false" ht="23.85" hidden="false" customHeight="false" outlineLevel="0" collapsed="false">
      <c r="A52" s="2" t="s">
        <v>410</v>
      </c>
      <c r="B52" s="2" t="s">
        <v>411</v>
      </c>
      <c r="C52" s="2" t="s">
        <v>310</v>
      </c>
      <c r="D52" s="2" t="s">
        <v>311</v>
      </c>
      <c r="E52" s="2" t="s">
        <v>312</v>
      </c>
      <c r="F52" s="2"/>
      <c r="G52" s="2" t="s">
        <v>74</v>
      </c>
      <c r="H52" s="2" t="s">
        <v>74</v>
      </c>
      <c r="I52" s="2"/>
      <c r="J52" s="2"/>
      <c r="K52" s="2"/>
      <c r="L52" s="2"/>
      <c r="M52" s="2"/>
      <c r="N52" s="2"/>
      <c r="O52" s="2" t="n">
        <v>1973</v>
      </c>
      <c r="P52" s="2" t="s">
        <v>313</v>
      </c>
      <c r="Q52" s="2" t="s">
        <v>408</v>
      </c>
      <c r="R52" s="2"/>
      <c r="S52" s="2" t="s">
        <v>63</v>
      </c>
      <c r="T52" s="2"/>
      <c r="U52" s="2" t="s">
        <v>65</v>
      </c>
      <c r="V52" s="2" t="s">
        <v>66</v>
      </c>
      <c r="W52" s="2" t="s">
        <v>128</v>
      </c>
      <c r="X52" s="2"/>
      <c r="Y52" s="2" t="s">
        <v>79</v>
      </c>
      <c r="Z52" s="2"/>
      <c r="AA52" s="2"/>
      <c r="AB52" s="2"/>
      <c r="AC52" s="2" t="n">
        <v>1</v>
      </c>
      <c r="AD52" s="2" t="n">
        <v>1</v>
      </c>
      <c r="AE52" s="2" t="n">
        <v>0</v>
      </c>
      <c r="AF52" s="2" t="n">
        <v>0</v>
      </c>
      <c r="AG52" s="2" t="s">
        <v>409</v>
      </c>
    </row>
    <row r="53" customFormat="false" ht="23.85" hidden="false" customHeight="false" outlineLevel="0" collapsed="false">
      <c r="A53" s="2" t="s">
        <v>412</v>
      </c>
      <c r="B53" s="2" t="s">
        <v>413</v>
      </c>
      <c r="C53" s="2" t="s">
        <v>310</v>
      </c>
      <c r="D53" s="2" t="s">
        <v>319</v>
      </c>
      <c r="E53" s="2" t="s">
        <v>312</v>
      </c>
      <c r="F53" s="2"/>
      <c r="G53" s="2" t="s">
        <v>74</v>
      </c>
      <c r="H53" s="2" t="s">
        <v>74</v>
      </c>
      <c r="I53" s="2"/>
      <c r="J53" s="2"/>
      <c r="K53" s="2"/>
      <c r="L53" s="2"/>
      <c r="M53" s="2"/>
      <c r="N53" s="2"/>
      <c r="O53" s="2" t="n">
        <v>1975</v>
      </c>
      <c r="P53" s="2" t="s">
        <v>313</v>
      </c>
      <c r="Q53" s="2" t="s">
        <v>414</v>
      </c>
      <c r="R53" s="2"/>
      <c r="S53" s="2" t="s">
        <v>63</v>
      </c>
      <c r="T53" s="2" t="s">
        <v>415</v>
      </c>
      <c r="U53" s="2" t="s">
        <v>65</v>
      </c>
      <c r="V53" s="2" t="s">
        <v>66</v>
      </c>
      <c r="W53" s="2" t="s">
        <v>416</v>
      </c>
      <c r="X53" s="2"/>
      <c r="Y53" s="2" t="s">
        <v>79</v>
      </c>
      <c r="Z53" s="2"/>
      <c r="AA53" s="2"/>
      <c r="AB53" s="2"/>
      <c r="AC53" s="2" t="n">
        <v>6</v>
      </c>
      <c r="AD53" s="2" t="n">
        <v>6</v>
      </c>
      <c r="AE53" s="2" t="n">
        <v>0</v>
      </c>
      <c r="AF53" s="2" t="n">
        <v>0.0041</v>
      </c>
      <c r="AG53" s="2" t="s">
        <v>417</v>
      </c>
    </row>
    <row r="54" customFormat="false" ht="35.05" hidden="false" customHeight="false" outlineLevel="0" collapsed="false">
      <c r="A54" s="2" t="s">
        <v>418</v>
      </c>
      <c r="B54" s="2" t="s">
        <v>419</v>
      </c>
      <c r="C54" s="2" t="s">
        <v>310</v>
      </c>
      <c r="D54" s="2" t="s">
        <v>311</v>
      </c>
      <c r="E54" s="2" t="s">
        <v>312</v>
      </c>
      <c r="F54" s="2"/>
      <c r="G54" s="2"/>
      <c r="H54" s="2" t="s">
        <v>326</v>
      </c>
      <c r="I54" s="2"/>
      <c r="J54" s="2"/>
      <c r="K54" s="2"/>
      <c r="L54" s="2"/>
      <c r="M54" s="2"/>
      <c r="N54" s="2" t="n">
        <v>1987</v>
      </c>
      <c r="O54" s="2" t="n">
        <v>1975</v>
      </c>
      <c r="P54" s="2" t="s">
        <v>313</v>
      </c>
      <c r="Q54" s="2" t="s">
        <v>420</v>
      </c>
      <c r="R54" s="2"/>
      <c r="S54" s="2" t="s">
        <v>63</v>
      </c>
      <c r="T54" s="2" t="s">
        <v>421</v>
      </c>
      <c r="U54" s="2" t="s">
        <v>65</v>
      </c>
      <c r="V54" s="2" t="s">
        <v>120</v>
      </c>
      <c r="W54" s="2" t="s">
        <v>315</v>
      </c>
      <c r="X54" s="2"/>
      <c r="Y54" s="2" t="s">
        <v>79</v>
      </c>
      <c r="Z54" s="2"/>
      <c r="AA54" s="2"/>
      <c r="AB54" s="2"/>
      <c r="AC54" s="2" t="n">
        <v>1</v>
      </c>
      <c r="AD54" s="2" t="n">
        <v>1</v>
      </c>
      <c r="AE54" s="2" t="n">
        <v>0</v>
      </c>
      <c r="AF54" s="2" t="n">
        <v>0</v>
      </c>
      <c r="AG54" s="2" t="s">
        <v>422</v>
      </c>
    </row>
    <row r="55" customFormat="false" ht="23.85" hidden="false" customHeight="false" outlineLevel="0" collapsed="false">
      <c r="A55" s="2" t="s">
        <v>423</v>
      </c>
      <c r="B55" s="2" t="s">
        <v>424</v>
      </c>
      <c r="C55" s="2" t="s">
        <v>310</v>
      </c>
      <c r="D55" s="2" t="s">
        <v>319</v>
      </c>
      <c r="E55" s="2" t="s">
        <v>312</v>
      </c>
      <c r="F55" s="2"/>
      <c r="G55" s="2"/>
      <c r="H55" s="2" t="s">
        <v>326</v>
      </c>
      <c r="I55" s="2"/>
      <c r="J55" s="2"/>
      <c r="K55" s="2"/>
      <c r="L55" s="2"/>
      <c r="M55" s="2"/>
      <c r="N55" s="2" t="n">
        <v>2003</v>
      </c>
      <c r="O55" s="2" t="n">
        <v>1975</v>
      </c>
      <c r="P55" s="2" t="s">
        <v>313</v>
      </c>
      <c r="Q55" s="2" t="s">
        <v>425</v>
      </c>
      <c r="R55" s="2"/>
      <c r="S55" s="2" t="s">
        <v>63</v>
      </c>
      <c r="T55" s="2" t="s">
        <v>426</v>
      </c>
      <c r="U55" s="2" t="s">
        <v>65</v>
      </c>
      <c r="V55" s="2" t="s">
        <v>66</v>
      </c>
      <c r="W55" s="2" t="s">
        <v>427</v>
      </c>
      <c r="X55" s="2"/>
      <c r="Y55" s="2" t="s">
        <v>79</v>
      </c>
      <c r="Z55" s="2"/>
      <c r="AA55" s="2"/>
      <c r="AB55" s="2"/>
      <c r="AC55" s="2" t="n">
        <v>2</v>
      </c>
      <c r="AD55" s="2" t="n">
        <v>2</v>
      </c>
      <c r="AE55" s="2" t="n">
        <v>0</v>
      </c>
      <c r="AF55" s="2" t="n">
        <v>0</v>
      </c>
      <c r="AG55" s="2" t="s">
        <v>428</v>
      </c>
    </row>
    <row r="56" customFormat="false" ht="23.85" hidden="false" customHeight="false" outlineLevel="0" collapsed="false">
      <c r="A56" s="2" t="s">
        <v>429</v>
      </c>
      <c r="B56" s="2" t="s">
        <v>430</v>
      </c>
      <c r="C56" s="2" t="s">
        <v>310</v>
      </c>
      <c r="D56" s="2" t="s">
        <v>319</v>
      </c>
      <c r="E56" s="2" t="s">
        <v>312</v>
      </c>
      <c r="F56" s="2"/>
      <c r="G56" s="2"/>
      <c r="H56" s="2" t="s">
        <v>326</v>
      </c>
      <c r="I56" s="2"/>
      <c r="J56" s="2"/>
      <c r="K56" s="2"/>
      <c r="L56" s="2"/>
      <c r="M56" s="2"/>
      <c r="N56" s="2"/>
      <c r="O56" s="2" t="n">
        <v>1979</v>
      </c>
      <c r="P56" s="2" t="s">
        <v>313</v>
      </c>
      <c r="Q56" s="2" t="s">
        <v>431</v>
      </c>
      <c r="R56" s="2"/>
      <c r="S56" s="2" t="s">
        <v>63</v>
      </c>
      <c r="T56" s="2"/>
      <c r="U56" s="2" t="s">
        <v>65</v>
      </c>
      <c r="V56" s="2" t="s">
        <v>226</v>
      </c>
      <c r="W56" s="2" t="s">
        <v>315</v>
      </c>
      <c r="X56" s="2"/>
      <c r="Y56" s="2" t="s">
        <v>79</v>
      </c>
      <c r="Z56" s="2"/>
      <c r="AA56" s="2"/>
      <c r="AB56" s="2"/>
      <c r="AC56" s="2" t="n">
        <v>2</v>
      </c>
      <c r="AD56" s="2" t="n">
        <v>2</v>
      </c>
      <c r="AE56" s="2" t="n">
        <v>0</v>
      </c>
      <c r="AF56" s="2" t="n">
        <v>0.0031</v>
      </c>
      <c r="AG56" s="2" t="s">
        <v>432</v>
      </c>
    </row>
    <row r="57" customFormat="false" ht="23.85" hidden="false" customHeight="false" outlineLevel="0" collapsed="false">
      <c r="A57" s="2" t="s">
        <v>433</v>
      </c>
      <c r="B57" s="2" t="s">
        <v>434</v>
      </c>
      <c r="C57" s="2" t="s">
        <v>310</v>
      </c>
      <c r="D57" s="2" t="s">
        <v>319</v>
      </c>
      <c r="E57" s="2" t="s">
        <v>312</v>
      </c>
      <c r="F57" s="2"/>
      <c r="G57" s="2" t="s">
        <v>74</v>
      </c>
      <c r="H57" s="2" t="s">
        <v>74</v>
      </c>
      <c r="I57" s="2"/>
      <c r="J57" s="2"/>
      <c r="K57" s="2"/>
      <c r="L57" s="2"/>
      <c r="M57" s="2"/>
      <c r="N57" s="2"/>
      <c r="O57" s="2" t="n">
        <v>1979</v>
      </c>
      <c r="P57" s="2" t="s">
        <v>313</v>
      </c>
      <c r="Q57" s="2" t="s">
        <v>435</v>
      </c>
      <c r="R57" s="2"/>
      <c r="S57" s="2" t="s">
        <v>63</v>
      </c>
      <c r="T57" s="2"/>
      <c r="U57" s="2" t="s">
        <v>65</v>
      </c>
      <c r="V57" s="2" t="s">
        <v>66</v>
      </c>
      <c r="W57" s="2" t="s">
        <v>436</v>
      </c>
      <c r="X57" s="2"/>
      <c r="Y57" s="2" t="s">
        <v>79</v>
      </c>
      <c r="Z57" s="2"/>
      <c r="AA57" s="2"/>
      <c r="AB57" s="2"/>
      <c r="AC57" s="2" t="n">
        <v>2</v>
      </c>
      <c r="AD57" s="2" t="n">
        <v>2</v>
      </c>
      <c r="AE57" s="2" t="n">
        <v>0</v>
      </c>
      <c r="AF57" s="2" t="n">
        <v>0</v>
      </c>
      <c r="AG57" s="2" t="s">
        <v>437</v>
      </c>
    </row>
    <row r="58" customFormat="false" ht="23.85" hidden="false" customHeight="false" outlineLevel="0" collapsed="false">
      <c r="A58" s="2" t="s">
        <v>438</v>
      </c>
      <c r="B58" s="2" t="s">
        <v>439</v>
      </c>
      <c r="C58" s="2" t="s">
        <v>310</v>
      </c>
      <c r="D58" s="2" t="s">
        <v>319</v>
      </c>
      <c r="E58" s="2" t="s">
        <v>312</v>
      </c>
      <c r="F58" s="2"/>
      <c r="G58" s="2"/>
      <c r="H58" s="2" t="s">
        <v>326</v>
      </c>
      <c r="I58" s="2"/>
      <c r="J58" s="2"/>
      <c r="K58" s="2"/>
      <c r="L58" s="2"/>
      <c r="M58" s="2"/>
      <c r="N58" s="2" t="n">
        <v>2020</v>
      </c>
      <c r="O58" s="2" t="n">
        <v>1979</v>
      </c>
      <c r="P58" s="2" t="s">
        <v>313</v>
      </c>
      <c r="Q58" s="2" t="s">
        <v>440</v>
      </c>
      <c r="R58" s="2"/>
      <c r="S58" s="2" t="s">
        <v>63</v>
      </c>
      <c r="T58" s="2" t="s">
        <v>441</v>
      </c>
      <c r="U58" s="2" t="s">
        <v>65</v>
      </c>
      <c r="V58" s="2" t="s">
        <v>66</v>
      </c>
      <c r="W58" s="2" t="s">
        <v>442</v>
      </c>
      <c r="X58" s="2"/>
      <c r="Y58" s="2" t="s">
        <v>79</v>
      </c>
      <c r="Z58" s="2"/>
      <c r="AA58" s="2"/>
      <c r="AB58" s="2"/>
      <c r="AC58" s="2" t="n">
        <v>3</v>
      </c>
      <c r="AD58" s="2" t="n">
        <v>3</v>
      </c>
      <c r="AE58" s="2" t="n">
        <v>0</v>
      </c>
      <c r="AF58" s="2" t="n">
        <v>0.0089</v>
      </c>
      <c r="AG58" s="2" t="s">
        <v>443</v>
      </c>
    </row>
    <row r="59" customFormat="false" ht="23.85" hidden="false" customHeight="false" outlineLevel="0" collapsed="false">
      <c r="A59" s="2" t="s">
        <v>444</v>
      </c>
      <c r="B59" s="2" t="s">
        <v>445</v>
      </c>
      <c r="C59" s="2" t="s">
        <v>310</v>
      </c>
      <c r="D59" s="2" t="s">
        <v>319</v>
      </c>
      <c r="E59" s="2" t="s">
        <v>312</v>
      </c>
      <c r="F59" s="2"/>
      <c r="G59" s="2"/>
      <c r="H59" s="2" t="s">
        <v>326</v>
      </c>
      <c r="I59" s="2"/>
      <c r="J59" s="2"/>
      <c r="K59" s="2"/>
      <c r="L59" s="2"/>
      <c r="M59" s="2"/>
      <c r="N59" s="2"/>
      <c r="O59" s="2" t="n">
        <v>1981</v>
      </c>
      <c r="P59" s="2" t="s">
        <v>313</v>
      </c>
      <c r="Q59" s="2" t="s">
        <v>431</v>
      </c>
      <c r="R59" s="2"/>
      <c r="S59" s="2" t="s">
        <v>63</v>
      </c>
      <c r="T59" s="2"/>
      <c r="U59" s="2" t="s">
        <v>65</v>
      </c>
      <c r="V59" s="2" t="s">
        <v>226</v>
      </c>
      <c r="W59" s="2" t="s">
        <v>315</v>
      </c>
      <c r="X59" s="2"/>
      <c r="Y59" s="2" t="s">
        <v>79</v>
      </c>
      <c r="Z59" s="2"/>
      <c r="AA59" s="2"/>
      <c r="AB59" s="2"/>
      <c r="AC59" s="2" t="n">
        <v>2</v>
      </c>
      <c r="AD59" s="2" t="n">
        <v>2</v>
      </c>
      <c r="AE59" s="2" t="n">
        <v>0</v>
      </c>
      <c r="AF59" s="2" t="n">
        <v>0.0031</v>
      </c>
      <c r="AG59" s="2" t="s">
        <v>446</v>
      </c>
    </row>
    <row r="60" customFormat="false" ht="23.85" hidden="false" customHeight="false" outlineLevel="0" collapsed="false">
      <c r="A60" s="2" t="s">
        <v>447</v>
      </c>
      <c r="B60" s="2" t="s">
        <v>448</v>
      </c>
      <c r="C60" s="2" t="s">
        <v>310</v>
      </c>
      <c r="D60" s="2" t="s">
        <v>311</v>
      </c>
      <c r="E60" s="2" t="s">
        <v>312</v>
      </c>
      <c r="F60" s="2"/>
      <c r="G60" s="2"/>
      <c r="H60" s="2" t="s">
        <v>326</v>
      </c>
      <c r="I60" s="2"/>
      <c r="J60" s="2"/>
      <c r="K60" s="2"/>
      <c r="L60" s="2"/>
      <c r="M60" s="2"/>
      <c r="N60" s="2"/>
      <c r="O60" s="2" t="n">
        <v>1981</v>
      </c>
      <c r="P60" s="2" t="s">
        <v>313</v>
      </c>
      <c r="Q60" s="2" t="s">
        <v>449</v>
      </c>
      <c r="R60" s="2"/>
      <c r="S60" s="2" t="s">
        <v>63</v>
      </c>
      <c r="T60" s="2"/>
      <c r="U60" s="2" t="s">
        <v>65</v>
      </c>
      <c r="V60" s="2" t="s">
        <v>226</v>
      </c>
      <c r="W60" s="2" t="s">
        <v>315</v>
      </c>
      <c r="X60" s="2"/>
      <c r="Y60" s="2" t="s">
        <v>79</v>
      </c>
      <c r="Z60" s="2"/>
      <c r="AA60" s="2"/>
      <c r="AB60" s="2"/>
      <c r="AC60" s="2" t="n">
        <v>1</v>
      </c>
      <c r="AD60" s="2" t="n">
        <v>1</v>
      </c>
      <c r="AE60" s="2" t="n">
        <v>0</v>
      </c>
      <c r="AF60" s="2" t="n">
        <v>0</v>
      </c>
      <c r="AG60" s="2" t="s">
        <v>450</v>
      </c>
    </row>
    <row r="61" customFormat="false" ht="23.85" hidden="false" customHeight="false" outlineLevel="0" collapsed="false">
      <c r="A61" s="2" t="s">
        <v>451</v>
      </c>
      <c r="B61" s="2" t="s">
        <v>452</v>
      </c>
      <c r="C61" s="2" t="s">
        <v>310</v>
      </c>
      <c r="D61" s="2" t="s">
        <v>319</v>
      </c>
      <c r="E61" s="2" t="s">
        <v>312</v>
      </c>
      <c r="F61" s="2"/>
      <c r="G61" s="2"/>
      <c r="H61" s="2" t="s">
        <v>326</v>
      </c>
      <c r="I61" s="2"/>
      <c r="J61" s="2"/>
      <c r="K61" s="2"/>
      <c r="L61" s="2"/>
      <c r="M61" s="2"/>
      <c r="N61" s="2"/>
      <c r="O61" s="2" t="n">
        <v>1982</v>
      </c>
      <c r="P61" s="2" t="s">
        <v>313</v>
      </c>
      <c r="Q61" s="2" t="s">
        <v>431</v>
      </c>
      <c r="R61" s="2"/>
      <c r="S61" s="2" t="s">
        <v>63</v>
      </c>
      <c r="T61" s="2"/>
      <c r="U61" s="2" t="s">
        <v>65</v>
      </c>
      <c r="V61" s="2" t="s">
        <v>226</v>
      </c>
      <c r="W61" s="2" t="s">
        <v>315</v>
      </c>
      <c r="X61" s="2"/>
      <c r="Y61" s="2" t="s">
        <v>79</v>
      </c>
      <c r="Z61" s="2"/>
      <c r="AA61" s="2"/>
      <c r="AB61" s="2"/>
      <c r="AC61" s="2" t="n">
        <v>2</v>
      </c>
      <c r="AD61" s="2" t="n">
        <v>2</v>
      </c>
      <c r="AE61" s="2" t="n">
        <v>0</v>
      </c>
      <c r="AF61" s="2" t="n">
        <v>0.0031</v>
      </c>
      <c r="AG61" s="2" t="s">
        <v>453</v>
      </c>
    </row>
    <row r="62" customFormat="false" ht="23.85" hidden="false" customHeight="false" outlineLevel="0" collapsed="false">
      <c r="A62" s="2" t="s">
        <v>454</v>
      </c>
      <c r="B62" s="2" t="s">
        <v>455</v>
      </c>
      <c r="C62" s="2" t="s">
        <v>310</v>
      </c>
      <c r="D62" s="2" t="s">
        <v>311</v>
      </c>
      <c r="E62" s="2" t="s">
        <v>312</v>
      </c>
      <c r="F62" s="2"/>
      <c r="G62" s="2" t="s">
        <v>74</v>
      </c>
      <c r="H62" s="2" t="s">
        <v>74</v>
      </c>
      <c r="I62" s="2"/>
      <c r="J62" s="2"/>
      <c r="K62" s="2"/>
      <c r="L62" s="2"/>
      <c r="M62" s="2"/>
      <c r="N62" s="2"/>
      <c r="O62" s="2" t="n">
        <v>1983</v>
      </c>
      <c r="P62" s="2" t="s">
        <v>313</v>
      </c>
      <c r="Q62" s="2" t="s">
        <v>456</v>
      </c>
      <c r="R62" s="2"/>
      <c r="S62" s="2" t="s">
        <v>63</v>
      </c>
      <c r="T62" s="2" t="s">
        <v>457</v>
      </c>
      <c r="U62" s="2" t="s">
        <v>65</v>
      </c>
      <c r="V62" s="2" t="s">
        <v>66</v>
      </c>
      <c r="W62" s="2" t="s">
        <v>458</v>
      </c>
      <c r="X62" s="2"/>
      <c r="Y62" s="2" t="s">
        <v>79</v>
      </c>
      <c r="Z62" s="2"/>
      <c r="AA62" s="2"/>
      <c r="AB62" s="2"/>
      <c r="AC62" s="2" t="n">
        <v>1</v>
      </c>
      <c r="AD62" s="2" t="n">
        <v>1</v>
      </c>
      <c r="AE62" s="2" t="n">
        <v>0</v>
      </c>
      <c r="AF62" s="2" t="n">
        <v>0</v>
      </c>
      <c r="AG62" s="2" t="s">
        <v>459</v>
      </c>
    </row>
    <row r="63" customFormat="false" ht="23.85" hidden="false" customHeight="false" outlineLevel="0" collapsed="false">
      <c r="A63" s="2" t="s">
        <v>460</v>
      </c>
      <c r="B63" s="2" t="s">
        <v>461</v>
      </c>
      <c r="C63" s="2" t="s">
        <v>310</v>
      </c>
      <c r="D63" s="2" t="s">
        <v>311</v>
      </c>
      <c r="E63" s="2" t="s">
        <v>312</v>
      </c>
      <c r="F63" s="2"/>
      <c r="G63" s="2" t="s">
        <v>164</v>
      </c>
      <c r="H63" s="2" t="s">
        <v>164</v>
      </c>
      <c r="I63" s="2"/>
      <c r="J63" s="2"/>
      <c r="K63" s="2"/>
      <c r="L63" s="2"/>
      <c r="M63" s="2"/>
      <c r="N63" s="2"/>
      <c r="O63" s="2" t="n">
        <v>1984</v>
      </c>
      <c r="P63" s="2" t="s">
        <v>313</v>
      </c>
      <c r="Q63" s="2" t="s">
        <v>462</v>
      </c>
      <c r="R63" s="2"/>
      <c r="S63" s="2" t="s">
        <v>63</v>
      </c>
      <c r="T63" s="2"/>
      <c r="U63" s="2" t="s">
        <v>65</v>
      </c>
      <c r="V63" s="2" t="s">
        <v>66</v>
      </c>
      <c r="W63" s="2" t="s">
        <v>463</v>
      </c>
      <c r="X63" s="2"/>
      <c r="Y63" s="2" t="s">
        <v>79</v>
      </c>
      <c r="Z63" s="2"/>
      <c r="AA63" s="2"/>
      <c r="AB63" s="2"/>
      <c r="AC63" s="2" t="n">
        <v>1</v>
      </c>
      <c r="AD63" s="2" t="n">
        <v>1</v>
      </c>
      <c r="AE63" s="2" t="n">
        <v>0</v>
      </c>
      <c r="AF63" s="2" t="n">
        <v>0</v>
      </c>
      <c r="AG63" s="2" t="s">
        <v>464</v>
      </c>
    </row>
    <row r="64" customFormat="false" ht="23.85" hidden="false" customHeight="false" outlineLevel="0" collapsed="false">
      <c r="A64" s="2" t="s">
        <v>465</v>
      </c>
      <c r="B64" s="2" t="s">
        <v>466</v>
      </c>
      <c r="C64" s="2" t="s">
        <v>310</v>
      </c>
      <c r="D64" s="2" t="s">
        <v>311</v>
      </c>
      <c r="E64" s="2" t="s">
        <v>312</v>
      </c>
      <c r="F64" s="2"/>
      <c r="G64" s="2" t="s">
        <v>74</v>
      </c>
      <c r="H64" s="2" t="s">
        <v>74</v>
      </c>
      <c r="I64" s="2"/>
      <c r="J64" s="2"/>
      <c r="K64" s="2"/>
      <c r="L64" s="2"/>
      <c r="M64" s="2"/>
      <c r="N64" s="2"/>
      <c r="O64" s="2" t="n">
        <v>1984</v>
      </c>
      <c r="P64" s="2" t="s">
        <v>313</v>
      </c>
      <c r="Q64" s="2" t="s">
        <v>467</v>
      </c>
      <c r="R64" s="2"/>
      <c r="S64" s="2" t="s">
        <v>63</v>
      </c>
      <c r="T64" s="2" t="s">
        <v>468</v>
      </c>
      <c r="U64" s="2" t="s">
        <v>65</v>
      </c>
      <c r="V64" s="2" t="s">
        <v>66</v>
      </c>
      <c r="W64" s="2" t="s">
        <v>469</v>
      </c>
      <c r="X64" s="2"/>
      <c r="Y64" s="2" t="s">
        <v>79</v>
      </c>
      <c r="Z64" s="2"/>
      <c r="AA64" s="2"/>
      <c r="AB64" s="2"/>
      <c r="AC64" s="2" t="n">
        <v>1</v>
      </c>
      <c r="AD64" s="2" t="n">
        <v>1</v>
      </c>
      <c r="AE64" s="2" t="n">
        <v>0</v>
      </c>
      <c r="AF64" s="2" t="n">
        <v>0</v>
      </c>
      <c r="AG64" s="2" t="s">
        <v>470</v>
      </c>
    </row>
    <row r="65" customFormat="false" ht="23.85" hidden="false" customHeight="false" outlineLevel="0" collapsed="false">
      <c r="A65" s="2" t="s">
        <v>471</v>
      </c>
      <c r="B65" s="2" t="s">
        <v>472</v>
      </c>
      <c r="C65" s="2" t="s">
        <v>310</v>
      </c>
      <c r="D65" s="2" t="s">
        <v>319</v>
      </c>
      <c r="E65" s="2" t="s">
        <v>312</v>
      </c>
      <c r="F65" s="2"/>
      <c r="G65" s="2"/>
      <c r="H65" s="2" t="s">
        <v>326</v>
      </c>
      <c r="I65" s="2"/>
      <c r="J65" s="2"/>
      <c r="K65" s="2"/>
      <c r="L65" s="2"/>
      <c r="M65" s="2"/>
      <c r="N65" s="2"/>
      <c r="O65" s="2" t="n">
        <v>1987</v>
      </c>
      <c r="P65" s="2" t="s">
        <v>313</v>
      </c>
      <c r="Q65" s="2" t="s">
        <v>473</v>
      </c>
      <c r="R65" s="2"/>
      <c r="S65" s="2" t="s">
        <v>63</v>
      </c>
      <c r="T65" s="2" t="s">
        <v>468</v>
      </c>
      <c r="U65" s="2" t="s">
        <v>65</v>
      </c>
      <c r="V65" s="2" t="s">
        <v>66</v>
      </c>
      <c r="W65" s="2" t="s">
        <v>474</v>
      </c>
      <c r="X65" s="2"/>
      <c r="Y65" s="2" t="s">
        <v>79</v>
      </c>
      <c r="Z65" s="2"/>
      <c r="AA65" s="2"/>
      <c r="AB65" s="2"/>
      <c r="AC65" s="2" t="n">
        <v>4</v>
      </c>
      <c r="AD65" s="2" t="n">
        <v>4</v>
      </c>
      <c r="AE65" s="2" t="n">
        <v>0</v>
      </c>
      <c r="AF65" s="2" t="n">
        <v>0.009</v>
      </c>
      <c r="AG65" s="2" t="s">
        <v>475</v>
      </c>
    </row>
    <row r="66" customFormat="false" ht="23.85" hidden="false" customHeight="false" outlineLevel="0" collapsed="false">
      <c r="A66" s="2" t="s">
        <v>476</v>
      </c>
      <c r="B66" s="2" t="s">
        <v>477</v>
      </c>
      <c r="C66" s="2" t="s">
        <v>310</v>
      </c>
      <c r="D66" s="2" t="s">
        <v>311</v>
      </c>
      <c r="E66" s="2" t="s">
        <v>312</v>
      </c>
      <c r="F66" s="2"/>
      <c r="G66" s="2" t="s">
        <v>132</v>
      </c>
      <c r="H66" s="2" t="s">
        <v>132</v>
      </c>
      <c r="I66" s="2"/>
      <c r="J66" s="2"/>
      <c r="K66" s="2"/>
      <c r="L66" s="2"/>
      <c r="M66" s="2"/>
      <c r="N66" s="2"/>
      <c r="O66" s="2" t="n">
        <v>1991</v>
      </c>
      <c r="P66" s="2" t="s">
        <v>313</v>
      </c>
      <c r="Q66" s="2" t="s">
        <v>478</v>
      </c>
      <c r="R66" s="2"/>
      <c r="S66" s="2" t="s">
        <v>63</v>
      </c>
      <c r="T66" s="2"/>
      <c r="U66" s="2" t="s">
        <v>65</v>
      </c>
      <c r="V66" s="2" t="s">
        <v>66</v>
      </c>
      <c r="W66" s="2" t="s">
        <v>479</v>
      </c>
      <c r="X66" s="2"/>
      <c r="Y66" s="2" t="s">
        <v>79</v>
      </c>
      <c r="Z66" s="2"/>
      <c r="AA66" s="2"/>
      <c r="AB66" s="2"/>
      <c r="AC66" s="2" t="n">
        <v>1</v>
      </c>
      <c r="AD66" s="2" t="n">
        <v>1</v>
      </c>
      <c r="AE66" s="2" t="n">
        <v>0</v>
      </c>
      <c r="AF66" s="2" t="n">
        <v>0</v>
      </c>
      <c r="AG66" s="2" t="s">
        <v>480</v>
      </c>
    </row>
    <row r="67" customFormat="false" ht="23.85" hidden="false" customHeight="false" outlineLevel="0" collapsed="false">
      <c r="A67" s="2" t="s">
        <v>481</v>
      </c>
      <c r="B67" s="2" t="s">
        <v>482</v>
      </c>
      <c r="C67" s="2" t="s">
        <v>310</v>
      </c>
      <c r="D67" s="2" t="s">
        <v>319</v>
      </c>
      <c r="E67" s="2" t="s">
        <v>312</v>
      </c>
      <c r="F67" s="2"/>
      <c r="G67" s="2"/>
      <c r="H67" s="2" t="s">
        <v>326</v>
      </c>
      <c r="I67" s="2"/>
      <c r="J67" s="2"/>
      <c r="K67" s="2"/>
      <c r="L67" s="2"/>
      <c r="M67" s="2"/>
      <c r="N67" s="2"/>
      <c r="O67" s="2" t="n">
        <v>1993</v>
      </c>
      <c r="P67" s="2" t="s">
        <v>313</v>
      </c>
      <c r="Q67" s="2" t="s">
        <v>431</v>
      </c>
      <c r="R67" s="2"/>
      <c r="S67" s="2" t="s">
        <v>63</v>
      </c>
      <c r="T67" s="2"/>
      <c r="U67" s="2" t="s">
        <v>65</v>
      </c>
      <c r="V67" s="2" t="s">
        <v>226</v>
      </c>
      <c r="W67" s="2" t="s">
        <v>315</v>
      </c>
      <c r="X67" s="2"/>
      <c r="Y67" s="2" t="s">
        <v>79</v>
      </c>
      <c r="Z67" s="2"/>
      <c r="AA67" s="2"/>
      <c r="AB67" s="2"/>
      <c r="AC67" s="2" t="n">
        <v>2</v>
      </c>
      <c r="AD67" s="2" t="n">
        <v>2</v>
      </c>
      <c r="AE67" s="2" t="n">
        <v>0</v>
      </c>
      <c r="AF67" s="2" t="n">
        <v>0.0031</v>
      </c>
      <c r="AG67" s="2" t="s">
        <v>483</v>
      </c>
    </row>
    <row r="68" customFormat="false" ht="23.85" hidden="false" customHeight="false" outlineLevel="0" collapsed="false">
      <c r="A68" s="2" t="s">
        <v>484</v>
      </c>
      <c r="B68" s="2" t="s">
        <v>485</v>
      </c>
      <c r="C68" s="2" t="s">
        <v>310</v>
      </c>
      <c r="D68" s="2" t="s">
        <v>311</v>
      </c>
      <c r="E68" s="2" t="s">
        <v>312</v>
      </c>
      <c r="F68" s="2"/>
      <c r="G68" s="2" t="s">
        <v>164</v>
      </c>
      <c r="H68" s="2" t="s">
        <v>164</v>
      </c>
      <c r="I68" s="2"/>
      <c r="J68" s="2"/>
      <c r="K68" s="2"/>
      <c r="L68" s="2"/>
      <c r="M68" s="2"/>
      <c r="N68" s="2"/>
      <c r="O68" s="2" t="n">
        <v>1995</v>
      </c>
      <c r="P68" s="2" t="s">
        <v>313</v>
      </c>
      <c r="Q68" s="2" t="s">
        <v>486</v>
      </c>
      <c r="R68" s="2"/>
      <c r="S68" s="2" t="s">
        <v>63</v>
      </c>
      <c r="T68" s="2" t="s">
        <v>487</v>
      </c>
      <c r="U68" s="2" t="s">
        <v>65</v>
      </c>
      <c r="V68" s="2" t="s">
        <v>226</v>
      </c>
      <c r="W68" s="2" t="s">
        <v>488</v>
      </c>
      <c r="X68" s="2"/>
      <c r="Y68" s="2" t="s">
        <v>79</v>
      </c>
      <c r="Z68" s="2"/>
      <c r="AA68" s="2"/>
      <c r="AB68" s="2"/>
      <c r="AC68" s="2" t="n">
        <v>1</v>
      </c>
      <c r="AD68" s="2" t="n">
        <v>1</v>
      </c>
      <c r="AE68" s="2" t="n">
        <v>0</v>
      </c>
      <c r="AF68" s="2" t="n">
        <v>0</v>
      </c>
      <c r="AG68" s="2" t="s">
        <v>489</v>
      </c>
    </row>
    <row r="69" customFormat="false" ht="23.85" hidden="false" customHeight="false" outlineLevel="0" collapsed="false">
      <c r="A69" s="2" t="s">
        <v>490</v>
      </c>
      <c r="B69" s="2" t="s">
        <v>491</v>
      </c>
      <c r="C69" s="2" t="s">
        <v>310</v>
      </c>
      <c r="D69" s="2" t="s">
        <v>319</v>
      </c>
      <c r="E69" s="2" t="s">
        <v>312</v>
      </c>
      <c r="F69" s="2"/>
      <c r="G69" s="2" t="s">
        <v>59</v>
      </c>
      <c r="H69" s="2" t="s">
        <v>59</v>
      </c>
      <c r="I69" s="2"/>
      <c r="J69" s="2"/>
      <c r="K69" s="2"/>
      <c r="L69" s="2"/>
      <c r="M69" s="2"/>
      <c r="N69" s="2"/>
      <c r="O69" s="2" t="n">
        <v>1995</v>
      </c>
      <c r="P69" s="2" t="s">
        <v>313</v>
      </c>
      <c r="Q69" s="2" t="s">
        <v>371</v>
      </c>
      <c r="R69" s="2"/>
      <c r="S69" s="2" t="s">
        <v>63</v>
      </c>
      <c r="T69" s="2"/>
      <c r="U69" s="2" t="s">
        <v>65</v>
      </c>
      <c r="V69" s="2" t="s">
        <v>226</v>
      </c>
      <c r="W69" s="2" t="s">
        <v>372</v>
      </c>
      <c r="X69" s="2"/>
      <c r="Y69" s="2" t="s">
        <v>79</v>
      </c>
      <c r="Z69" s="2"/>
      <c r="AA69" s="2"/>
      <c r="AB69" s="2"/>
      <c r="AC69" s="2" t="n">
        <v>2</v>
      </c>
      <c r="AD69" s="2" t="n">
        <v>2</v>
      </c>
      <c r="AE69" s="2" t="n">
        <v>0</v>
      </c>
      <c r="AF69" s="2" t="n">
        <v>0</v>
      </c>
      <c r="AG69" s="2" t="s">
        <v>492</v>
      </c>
    </row>
    <row r="70" customFormat="false" ht="23.85" hidden="false" customHeight="false" outlineLevel="0" collapsed="false">
      <c r="A70" s="2" t="s">
        <v>493</v>
      </c>
      <c r="B70" s="2" t="s">
        <v>494</v>
      </c>
      <c r="C70" s="2" t="s">
        <v>310</v>
      </c>
      <c r="D70" s="2" t="s">
        <v>319</v>
      </c>
      <c r="E70" s="2" t="s">
        <v>312</v>
      </c>
      <c r="F70" s="2"/>
      <c r="G70" s="2"/>
      <c r="H70" s="2" t="s">
        <v>326</v>
      </c>
      <c r="I70" s="2"/>
      <c r="J70" s="2"/>
      <c r="K70" s="2"/>
      <c r="L70" s="2"/>
      <c r="M70" s="2"/>
      <c r="N70" s="2"/>
      <c r="O70" s="2" t="n">
        <v>1999</v>
      </c>
      <c r="P70" s="2" t="s">
        <v>313</v>
      </c>
      <c r="Q70" s="2" t="s">
        <v>431</v>
      </c>
      <c r="R70" s="2"/>
      <c r="S70" s="2" t="s">
        <v>63</v>
      </c>
      <c r="T70" s="2"/>
      <c r="U70" s="2" t="s">
        <v>65</v>
      </c>
      <c r="V70" s="2" t="s">
        <v>226</v>
      </c>
      <c r="W70" s="2" t="s">
        <v>315</v>
      </c>
      <c r="X70" s="2"/>
      <c r="Y70" s="2" t="s">
        <v>79</v>
      </c>
      <c r="Z70" s="2"/>
      <c r="AA70" s="2"/>
      <c r="AB70" s="2"/>
      <c r="AC70" s="2" t="n">
        <v>2</v>
      </c>
      <c r="AD70" s="2" t="n">
        <v>2</v>
      </c>
      <c r="AE70" s="2" t="n">
        <v>0</v>
      </c>
      <c r="AF70" s="2" t="n">
        <v>0.0031</v>
      </c>
      <c r="AG70" s="2" t="s">
        <v>495</v>
      </c>
    </row>
    <row r="71" customFormat="false" ht="23.85" hidden="false" customHeight="false" outlineLevel="0" collapsed="false">
      <c r="A71" s="2" t="s">
        <v>496</v>
      </c>
      <c r="B71" s="2" t="s">
        <v>497</v>
      </c>
      <c r="C71" s="2" t="s">
        <v>310</v>
      </c>
      <c r="D71" s="2" t="s">
        <v>319</v>
      </c>
      <c r="E71" s="2" t="s">
        <v>312</v>
      </c>
      <c r="F71" s="2"/>
      <c r="G71" s="2"/>
      <c r="H71" s="2" t="s">
        <v>326</v>
      </c>
      <c r="I71" s="2"/>
      <c r="J71" s="2"/>
      <c r="K71" s="2"/>
      <c r="L71" s="2"/>
      <c r="M71" s="2"/>
      <c r="N71" s="2"/>
      <c r="O71" s="2" t="n">
        <v>1999</v>
      </c>
      <c r="P71" s="2" t="s">
        <v>313</v>
      </c>
      <c r="Q71" s="2" t="s">
        <v>498</v>
      </c>
      <c r="R71" s="2"/>
      <c r="S71" s="2" t="s">
        <v>63</v>
      </c>
      <c r="T71" s="2" t="s">
        <v>499</v>
      </c>
      <c r="U71" s="2" t="s">
        <v>65</v>
      </c>
      <c r="V71" s="2" t="s">
        <v>66</v>
      </c>
      <c r="W71" s="2" t="s">
        <v>500</v>
      </c>
      <c r="X71" s="2"/>
      <c r="Y71" s="2" t="s">
        <v>79</v>
      </c>
      <c r="Z71" s="2"/>
      <c r="AA71" s="2"/>
      <c r="AB71" s="2"/>
      <c r="AC71" s="2" t="n">
        <v>2</v>
      </c>
      <c r="AD71" s="2" t="n">
        <v>2</v>
      </c>
      <c r="AE71" s="2" t="n">
        <v>0</v>
      </c>
      <c r="AF71" s="2" t="n">
        <v>0</v>
      </c>
      <c r="AG71" s="2" t="s">
        <v>501</v>
      </c>
    </row>
    <row r="72" customFormat="false" ht="23.85" hidden="false" customHeight="false" outlineLevel="0" collapsed="false">
      <c r="A72" s="2" t="s">
        <v>502</v>
      </c>
      <c r="B72" s="2" t="s">
        <v>503</v>
      </c>
      <c r="C72" s="2" t="s">
        <v>310</v>
      </c>
      <c r="D72" s="2" t="s">
        <v>311</v>
      </c>
      <c r="E72" s="2" t="s">
        <v>312</v>
      </c>
      <c r="F72" s="2"/>
      <c r="G72" s="2" t="s">
        <v>74</v>
      </c>
      <c r="H72" s="2" t="s">
        <v>74</v>
      </c>
      <c r="I72" s="2"/>
      <c r="J72" s="2"/>
      <c r="K72" s="2"/>
      <c r="L72" s="2"/>
      <c r="M72" s="2"/>
      <c r="N72" s="2"/>
      <c r="O72" s="2" t="n">
        <v>2000</v>
      </c>
      <c r="P72" s="2" t="s">
        <v>313</v>
      </c>
      <c r="Q72" s="2" t="s">
        <v>504</v>
      </c>
      <c r="R72" s="2"/>
      <c r="S72" s="2" t="s">
        <v>63</v>
      </c>
      <c r="T72" s="2"/>
      <c r="U72" s="2" t="s">
        <v>65</v>
      </c>
      <c r="V72" s="2" t="s">
        <v>226</v>
      </c>
      <c r="W72" s="2" t="s">
        <v>505</v>
      </c>
      <c r="X72" s="2"/>
      <c r="Y72" s="2" t="s">
        <v>79</v>
      </c>
      <c r="Z72" s="2"/>
      <c r="AA72" s="2"/>
      <c r="AB72" s="2"/>
      <c r="AC72" s="2" t="n">
        <v>1</v>
      </c>
      <c r="AD72" s="2" t="n">
        <v>1</v>
      </c>
      <c r="AE72" s="2" t="n">
        <v>0</v>
      </c>
      <c r="AF72" s="2" t="n">
        <v>0</v>
      </c>
      <c r="AG72" s="2" t="s">
        <v>506</v>
      </c>
    </row>
    <row r="73" customFormat="false" ht="23.85" hidden="false" customHeight="false" outlineLevel="0" collapsed="false">
      <c r="A73" s="2" t="s">
        <v>507</v>
      </c>
      <c r="B73" s="2" t="s">
        <v>508</v>
      </c>
      <c r="C73" s="2" t="s">
        <v>310</v>
      </c>
      <c r="D73" s="2" t="s">
        <v>509</v>
      </c>
      <c r="E73" s="2" t="s">
        <v>312</v>
      </c>
      <c r="F73" s="2"/>
      <c r="G73" s="2"/>
      <c r="H73" s="2" t="s">
        <v>326</v>
      </c>
      <c r="I73" s="2"/>
      <c r="J73" s="2"/>
      <c r="K73" s="2"/>
      <c r="L73" s="2"/>
      <c r="M73" s="2"/>
      <c r="N73" s="2"/>
      <c r="O73" s="2" t="n">
        <v>2003</v>
      </c>
      <c r="P73" s="2" t="s">
        <v>313</v>
      </c>
      <c r="Q73" s="2" t="s">
        <v>510</v>
      </c>
      <c r="R73" s="2"/>
      <c r="S73" s="2" t="s">
        <v>63</v>
      </c>
      <c r="T73" s="2"/>
      <c r="U73" s="2" t="s">
        <v>65</v>
      </c>
      <c r="V73" s="2" t="s">
        <v>66</v>
      </c>
      <c r="W73" s="2" t="s">
        <v>511</v>
      </c>
      <c r="X73" s="2"/>
      <c r="Y73" s="2" t="s">
        <v>79</v>
      </c>
      <c r="Z73" s="2"/>
      <c r="AA73" s="2"/>
      <c r="AB73" s="2"/>
      <c r="AC73" s="2" t="n">
        <v>1</v>
      </c>
      <c r="AD73" s="2" t="n">
        <v>1</v>
      </c>
      <c r="AE73" s="2" t="n">
        <v>0</v>
      </c>
      <c r="AF73" s="2" t="n">
        <v>0</v>
      </c>
      <c r="AG73" s="2" t="s">
        <v>512</v>
      </c>
    </row>
    <row r="74" customFormat="false" ht="23.85" hidden="false" customHeight="false" outlineLevel="0" collapsed="false">
      <c r="A74" s="2" t="s">
        <v>513</v>
      </c>
      <c r="B74" s="2" t="s">
        <v>514</v>
      </c>
      <c r="C74" s="2" t="s">
        <v>310</v>
      </c>
      <c r="D74" s="2" t="s">
        <v>319</v>
      </c>
      <c r="E74" s="2" t="s">
        <v>312</v>
      </c>
      <c r="F74" s="2"/>
      <c r="G74" s="2"/>
      <c r="H74" s="2" t="s">
        <v>326</v>
      </c>
      <c r="I74" s="2"/>
      <c r="J74" s="2"/>
      <c r="K74" s="2"/>
      <c r="L74" s="2"/>
      <c r="M74" s="2"/>
      <c r="N74" s="2"/>
      <c r="O74" s="2" t="n">
        <v>2003</v>
      </c>
      <c r="P74" s="2" t="s">
        <v>313</v>
      </c>
      <c r="Q74" s="2" t="s">
        <v>431</v>
      </c>
      <c r="R74" s="2"/>
      <c r="S74" s="2" t="s">
        <v>63</v>
      </c>
      <c r="T74" s="2"/>
      <c r="U74" s="2" t="s">
        <v>65</v>
      </c>
      <c r="V74" s="2" t="s">
        <v>66</v>
      </c>
      <c r="W74" s="2" t="s">
        <v>515</v>
      </c>
      <c r="X74" s="2"/>
      <c r="Y74" s="2" t="s">
        <v>79</v>
      </c>
      <c r="Z74" s="2"/>
      <c r="AA74" s="2"/>
      <c r="AB74" s="2"/>
      <c r="AC74" s="2" t="n">
        <v>3</v>
      </c>
      <c r="AD74" s="2" t="n">
        <v>3</v>
      </c>
      <c r="AE74" s="2" t="n">
        <v>0</v>
      </c>
      <c r="AF74" s="2" t="n">
        <v>0.0061</v>
      </c>
      <c r="AG74" s="2" t="s">
        <v>516</v>
      </c>
    </row>
    <row r="75" customFormat="false" ht="23.85" hidden="false" customHeight="false" outlineLevel="0" collapsed="false">
      <c r="A75" s="2" t="s">
        <v>517</v>
      </c>
      <c r="B75" s="2" t="s">
        <v>518</v>
      </c>
      <c r="C75" s="2" t="s">
        <v>310</v>
      </c>
      <c r="D75" s="2" t="s">
        <v>319</v>
      </c>
      <c r="E75" s="2" t="s">
        <v>312</v>
      </c>
      <c r="F75" s="2"/>
      <c r="G75" s="2"/>
      <c r="H75" s="2" t="s">
        <v>326</v>
      </c>
      <c r="I75" s="2"/>
      <c r="J75" s="2"/>
      <c r="K75" s="2"/>
      <c r="L75" s="2"/>
      <c r="M75" s="2"/>
      <c r="N75" s="2"/>
      <c r="O75" s="2" t="n">
        <v>2005</v>
      </c>
      <c r="P75" s="2" t="s">
        <v>313</v>
      </c>
      <c r="Q75" s="2" t="s">
        <v>431</v>
      </c>
      <c r="R75" s="2"/>
      <c r="S75" s="2" t="s">
        <v>63</v>
      </c>
      <c r="T75" s="2"/>
      <c r="U75" s="2" t="s">
        <v>65</v>
      </c>
      <c r="V75" s="2" t="s">
        <v>226</v>
      </c>
      <c r="W75" s="2" t="s">
        <v>315</v>
      </c>
      <c r="X75" s="2"/>
      <c r="Y75" s="2" t="s">
        <v>79</v>
      </c>
      <c r="Z75" s="2"/>
      <c r="AA75" s="2"/>
      <c r="AB75" s="2"/>
      <c r="AC75" s="2" t="n">
        <v>2</v>
      </c>
      <c r="AD75" s="2" t="n">
        <v>2</v>
      </c>
      <c r="AE75" s="2" t="n">
        <v>0</v>
      </c>
      <c r="AF75" s="2" t="n">
        <v>0.0031</v>
      </c>
      <c r="AG75" s="2" t="s">
        <v>519</v>
      </c>
    </row>
    <row r="76" customFormat="false" ht="35.05" hidden="false" customHeight="false" outlineLevel="0" collapsed="false">
      <c r="A76" s="2" t="s">
        <v>520</v>
      </c>
      <c r="B76" s="2" t="s">
        <v>521</v>
      </c>
      <c r="C76" s="2" t="s">
        <v>310</v>
      </c>
      <c r="D76" s="2" t="s">
        <v>311</v>
      </c>
      <c r="E76" s="2" t="s">
        <v>312</v>
      </c>
      <c r="F76" s="2"/>
      <c r="G76" s="2" t="s">
        <v>74</v>
      </c>
      <c r="H76" s="2" t="s">
        <v>74</v>
      </c>
      <c r="I76" s="2"/>
      <c r="J76" s="2"/>
      <c r="K76" s="2"/>
      <c r="L76" s="2"/>
      <c r="M76" s="2"/>
      <c r="N76" s="2"/>
      <c r="O76" s="2" t="n">
        <v>2008</v>
      </c>
      <c r="P76" s="2" t="s">
        <v>313</v>
      </c>
      <c r="Q76" s="2" t="s">
        <v>522</v>
      </c>
      <c r="R76" s="2"/>
      <c r="S76" s="2" t="s">
        <v>63</v>
      </c>
      <c r="T76" s="2"/>
      <c r="U76" s="2" t="s">
        <v>65</v>
      </c>
      <c r="V76" s="2" t="s">
        <v>226</v>
      </c>
      <c r="W76" s="2" t="s">
        <v>523</v>
      </c>
      <c r="X76" s="2"/>
      <c r="Y76" s="2" t="s">
        <v>79</v>
      </c>
      <c r="Z76" s="2"/>
      <c r="AA76" s="2"/>
      <c r="AB76" s="2"/>
      <c r="AC76" s="2" t="n">
        <v>1</v>
      </c>
      <c r="AD76" s="2" t="n">
        <v>1</v>
      </c>
      <c r="AE76" s="2" t="n">
        <v>0</v>
      </c>
      <c r="AF76" s="2" t="n">
        <v>0</v>
      </c>
      <c r="AG76" s="2" t="s">
        <v>524</v>
      </c>
    </row>
    <row r="77" customFormat="false" ht="23.85" hidden="false" customHeight="false" outlineLevel="0" collapsed="false">
      <c r="A77" s="2" t="s">
        <v>525</v>
      </c>
      <c r="B77" s="2" t="s">
        <v>526</v>
      </c>
      <c r="C77" s="2" t="s">
        <v>310</v>
      </c>
      <c r="D77" s="2" t="s">
        <v>311</v>
      </c>
      <c r="E77" s="2" t="s">
        <v>312</v>
      </c>
      <c r="F77" s="2"/>
      <c r="G77" s="2" t="s">
        <v>74</v>
      </c>
      <c r="H77" s="2" t="s">
        <v>74</v>
      </c>
      <c r="I77" s="2"/>
      <c r="J77" s="2"/>
      <c r="K77" s="2"/>
      <c r="L77" s="2"/>
      <c r="M77" s="2"/>
      <c r="N77" s="2"/>
      <c r="O77" s="2" t="n">
        <v>2008</v>
      </c>
      <c r="P77" s="2" t="s">
        <v>313</v>
      </c>
      <c r="Q77" s="2" t="s">
        <v>527</v>
      </c>
      <c r="R77" s="2"/>
      <c r="S77" s="2" t="s">
        <v>63</v>
      </c>
      <c r="T77" s="2"/>
      <c r="U77" s="2" t="s">
        <v>65</v>
      </c>
      <c r="V77" s="2" t="s">
        <v>226</v>
      </c>
      <c r="W77" s="2" t="s">
        <v>523</v>
      </c>
      <c r="X77" s="2"/>
      <c r="Y77" s="2" t="s">
        <v>79</v>
      </c>
      <c r="Z77" s="2"/>
      <c r="AA77" s="2"/>
      <c r="AB77" s="2"/>
      <c r="AC77" s="2" t="n">
        <v>1</v>
      </c>
      <c r="AD77" s="2" t="n">
        <v>1</v>
      </c>
      <c r="AE77" s="2" t="n">
        <v>0</v>
      </c>
      <c r="AF77" s="2" t="n">
        <v>0</v>
      </c>
      <c r="AG77" s="2" t="s">
        <v>528</v>
      </c>
    </row>
    <row r="78" customFormat="false" ht="23.85" hidden="false" customHeight="false" outlineLevel="0" collapsed="false">
      <c r="A78" s="2" t="s">
        <v>529</v>
      </c>
      <c r="B78" s="2" t="s">
        <v>530</v>
      </c>
      <c r="C78" s="2" t="s">
        <v>310</v>
      </c>
      <c r="D78" s="2" t="s">
        <v>311</v>
      </c>
      <c r="E78" s="2" t="s">
        <v>312</v>
      </c>
      <c r="F78" s="2"/>
      <c r="G78" s="2" t="s">
        <v>74</v>
      </c>
      <c r="H78" s="2" t="s">
        <v>74</v>
      </c>
      <c r="I78" s="2"/>
      <c r="J78" s="2"/>
      <c r="K78" s="2"/>
      <c r="L78" s="2"/>
      <c r="M78" s="2"/>
      <c r="N78" s="2"/>
      <c r="O78" s="2" t="n">
        <v>2013</v>
      </c>
      <c r="P78" s="2" t="s">
        <v>313</v>
      </c>
      <c r="Q78" s="2" t="s">
        <v>531</v>
      </c>
      <c r="R78" s="2"/>
      <c r="S78" s="2" t="s">
        <v>63</v>
      </c>
      <c r="T78" s="2" t="s">
        <v>468</v>
      </c>
      <c r="U78" s="2" t="s">
        <v>65</v>
      </c>
      <c r="V78" s="2" t="s">
        <v>66</v>
      </c>
      <c r="W78" s="2" t="s">
        <v>532</v>
      </c>
      <c r="X78" s="2"/>
      <c r="Y78" s="2" t="s">
        <v>79</v>
      </c>
      <c r="Z78" s="2"/>
      <c r="AA78" s="2"/>
      <c r="AB78" s="2"/>
      <c r="AC78" s="2" t="n">
        <v>1</v>
      </c>
      <c r="AD78" s="2" t="n">
        <v>1</v>
      </c>
      <c r="AE78" s="2" t="n">
        <v>0</v>
      </c>
      <c r="AF78" s="2" t="n">
        <v>0</v>
      </c>
      <c r="AG78" s="2" t="s">
        <v>533</v>
      </c>
    </row>
    <row r="79" customFormat="false" ht="23.85" hidden="false" customHeight="false" outlineLevel="0" collapsed="false">
      <c r="A79" s="2" t="s">
        <v>534</v>
      </c>
      <c r="B79" s="2" t="s">
        <v>535</v>
      </c>
      <c r="C79" s="2" t="s">
        <v>310</v>
      </c>
      <c r="D79" s="2" t="s">
        <v>311</v>
      </c>
      <c r="E79" s="2" t="s">
        <v>312</v>
      </c>
      <c r="F79" s="2"/>
      <c r="G79" s="2" t="s">
        <v>74</v>
      </c>
      <c r="H79" s="2" t="s">
        <v>74</v>
      </c>
      <c r="I79" s="2"/>
      <c r="J79" s="2"/>
      <c r="K79" s="2"/>
      <c r="L79" s="2"/>
      <c r="M79" s="2"/>
      <c r="N79" s="2"/>
      <c r="O79" s="2" t="n">
        <v>2013</v>
      </c>
      <c r="P79" s="2" t="s">
        <v>313</v>
      </c>
      <c r="Q79" s="2" t="s">
        <v>531</v>
      </c>
      <c r="R79" s="2"/>
      <c r="S79" s="2" t="s">
        <v>63</v>
      </c>
      <c r="T79" s="2" t="s">
        <v>468</v>
      </c>
      <c r="U79" s="2" t="s">
        <v>65</v>
      </c>
      <c r="V79" s="2" t="s">
        <v>66</v>
      </c>
      <c r="W79" s="2" t="s">
        <v>532</v>
      </c>
      <c r="X79" s="2"/>
      <c r="Y79" s="2" t="s">
        <v>79</v>
      </c>
      <c r="Z79" s="2"/>
      <c r="AA79" s="2"/>
      <c r="AB79" s="2"/>
      <c r="AC79" s="2" t="n">
        <v>1</v>
      </c>
      <c r="AD79" s="2" t="n">
        <v>1</v>
      </c>
      <c r="AE79" s="2" t="n">
        <v>0</v>
      </c>
      <c r="AF79" s="2" t="n">
        <v>0</v>
      </c>
      <c r="AG79" s="2" t="s">
        <v>533</v>
      </c>
    </row>
    <row r="80" customFormat="false" ht="23.85" hidden="false" customHeight="false" outlineLevel="0" collapsed="false">
      <c r="A80" s="2" t="s">
        <v>536</v>
      </c>
      <c r="B80" s="2" t="s">
        <v>537</v>
      </c>
      <c r="C80" s="2" t="s">
        <v>310</v>
      </c>
      <c r="D80" s="2" t="s">
        <v>311</v>
      </c>
      <c r="E80" s="2" t="s">
        <v>312</v>
      </c>
      <c r="F80" s="2"/>
      <c r="G80" s="2" t="s">
        <v>74</v>
      </c>
      <c r="H80" s="2" t="s">
        <v>74</v>
      </c>
      <c r="I80" s="2"/>
      <c r="J80" s="2"/>
      <c r="K80" s="2"/>
      <c r="L80" s="2"/>
      <c r="M80" s="2"/>
      <c r="N80" s="2"/>
      <c r="O80" s="2" t="n">
        <v>2015</v>
      </c>
      <c r="P80" s="2" t="s">
        <v>313</v>
      </c>
      <c r="Q80" s="2" t="s">
        <v>538</v>
      </c>
      <c r="R80" s="2"/>
      <c r="S80" s="2" t="s">
        <v>63</v>
      </c>
      <c r="T80" s="2" t="s">
        <v>539</v>
      </c>
      <c r="U80" s="2" t="s">
        <v>65</v>
      </c>
      <c r="V80" s="2" t="s">
        <v>66</v>
      </c>
      <c r="W80" s="2" t="s">
        <v>436</v>
      </c>
      <c r="X80" s="2"/>
      <c r="Y80" s="2" t="s">
        <v>79</v>
      </c>
      <c r="Z80" s="2"/>
      <c r="AA80" s="2"/>
      <c r="AB80" s="2"/>
      <c r="AC80" s="2" t="n">
        <v>1</v>
      </c>
      <c r="AD80" s="2" t="n">
        <v>1</v>
      </c>
      <c r="AE80" s="2" t="n">
        <v>0</v>
      </c>
      <c r="AF80" s="2" t="n">
        <v>0</v>
      </c>
      <c r="AG80" s="2" t="s">
        <v>540</v>
      </c>
    </row>
    <row r="81" customFormat="false" ht="23.85" hidden="false" customHeight="false" outlineLevel="0" collapsed="false">
      <c r="A81" s="2" t="s">
        <v>541</v>
      </c>
      <c r="B81" s="2" t="s">
        <v>542</v>
      </c>
      <c r="C81" s="2" t="s">
        <v>310</v>
      </c>
      <c r="D81" s="2" t="s">
        <v>311</v>
      </c>
      <c r="E81" s="2" t="s">
        <v>312</v>
      </c>
      <c r="F81" s="2"/>
      <c r="G81" s="2" t="s">
        <v>74</v>
      </c>
      <c r="H81" s="2" t="s">
        <v>74</v>
      </c>
      <c r="I81" s="2"/>
      <c r="J81" s="2"/>
      <c r="K81" s="2"/>
      <c r="L81" s="2"/>
      <c r="M81" s="2"/>
      <c r="N81" s="2"/>
      <c r="O81" s="2" t="n">
        <v>2019</v>
      </c>
      <c r="P81" s="2" t="s">
        <v>313</v>
      </c>
      <c r="Q81" s="2" t="s">
        <v>543</v>
      </c>
      <c r="R81" s="2"/>
      <c r="S81" s="2" t="s">
        <v>63</v>
      </c>
      <c r="T81" s="2" t="s">
        <v>468</v>
      </c>
      <c r="U81" s="2" t="s">
        <v>65</v>
      </c>
      <c r="V81" s="2" t="s">
        <v>66</v>
      </c>
      <c r="W81" s="2" t="s">
        <v>544</v>
      </c>
      <c r="X81" s="2"/>
      <c r="Y81" s="2" t="s">
        <v>79</v>
      </c>
      <c r="Z81" s="2"/>
      <c r="AA81" s="2"/>
      <c r="AB81" s="2"/>
      <c r="AC81" s="2" t="n">
        <v>1</v>
      </c>
      <c r="AD81" s="2" t="n">
        <v>1</v>
      </c>
      <c r="AE81" s="2" t="n">
        <v>0</v>
      </c>
      <c r="AF81" s="2" t="n">
        <v>0</v>
      </c>
      <c r="AG81" s="2" t="s">
        <v>545</v>
      </c>
    </row>
    <row r="82" customFormat="false" ht="23.85" hidden="false" customHeight="false" outlineLevel="0" collapsed="false">
      <c r="A82" s="2" t="s">
        <v>546</v>
      </c>
      <c r="B82" s="2" t="s">
        <v>547</v>
      </c>
      <c r="C82" s="2" t="s">
        <v>310</v>
      </c>
      <c r="D82" s="2" t="s">
        <v>509</v>
      </c>
      <c r="E82" s="2" t="s">
        <v>312</v>
      </c>
      <c r="F82" s="2"/>
      <c r="G82" s="2"/>
      <c r="H82" s="2" t="s">
        <v>326</v>
      </c>
      <c r="I82" s="2"/>
      <c r="J82" s="2"/>
      <c r="K82" s="2"/>
      <c r="L82" s="2"/>
      <c r="M82" s="2"/>
      <c r="N82" s="2"/>
      <c r="O82" s="2" t="n">
        <v>2021</v>
      </c>
      <c r="P82" s="2" t="s">
        <v>313</v>
      </c>
      <c r="Q82" s="2" t="s">
        <v>548</v>
      </c>
      <c r="R82" s="2"/>
      <c r="S82" s="2" t="s">
        <v>63</v>
      </c>
      <c r="T82" s="2"/>
      <c r="U82" s="2" t="s">
        <v>65</v>
      </c>
      <c r="V82" s="2" t="s">
        <v>66</v>
      </c>
      <c r="W82" s="2" t="s">
        <v>549</v>
      </c>
      <c r="X82" s="2"/>
      <c r="Y82" s="2" t="s">
        <v>79</v>
      </c>
      <c r="Z82" s="2"/>
      <c r="AA82" s="2"/>
      <c r="AB82" s="2"/>
      <c r="AC82" s="2" t="n">
        <v>1</v>
      </c>
      <c r="AD82" s="2" t="n">
        <v>1</v>
      </c>
      <c r="AE82" s="2" t="n">
        <v>0</v>
      </c>
      <c r="AF82" s="2" t="n">
        <v>0</v>
      </c>
      <c r="AG82" s="2" t="s">
        <v>550</v>
      </c>
    </row>
    <row r="83" customFormat="false" ht="23.85" hidden="false" customHeight="false" outlineLevel="0" collapsed="false">
      <c r="A83" s="2" t="s">
        <v>551</v>
      </c>
      <c r="B83" s="2" t="s">
        <v>552</v>
      </c>
      <c r="C83" s="2" t="s">
        <v>310</v>
      </c>
      <c r="D83" s="2" t="s">
        <v>509</v>
      </c>
      <c r="E83" s="2" t="s">
        <v>312</v>
      </c>
      <c r="F83" s="2"/>
      <c r="G83" s="2"/>
      <c r="H83" s="2" t="s">
        <v>326</v>
      </c>
      <c r="I83" s="2"/>
      <c r="J83" s="2"/>
      <c r="K83" s="2"/>
      <c r="L83" s="2"/>
      <c r="M83" s="2"/>
      <c r="N83" s="2"/>
      <c r="O83" s="2" t="n">
        <v>2021</v>
      </c>
      <c r="P83" s="2" t="s">
        <v>313</v>
      </c>
      <c r="Q83" s="2" t="s">
        <v>553</v>
      </c>
      <c r="R83" s="2"/>
      <c r="S83" s="2" t="s">
        <v>63</v>
      </c>
      <c r="T83" s="2"/>
      <c r="U83" s="2" t="s">
        <v>65</v>
      </c>
      <c r="V83" s="2" t="s">
        <v>66</v>
      </c>
      <c r="W83" s="2" t="s">
        <v>554</v>
      </c>
      <c r="X83" s="2"/>
      <c r="Y83" s="2" t="s">
        <v>79</v>
      </c>
      <c r="Z83" s="2"/>
      <c r="AA83" s="2"/>
      <c r="AB83" s="2"/>
      <c r="AC83" s="2" t="n">
        <v>1</v>
      </c>
      <c r="AD83" s="2" t="n">
        <v>1</v>
      </c>
      <c r="AE83" s="2" t="n">
        <v>0</v>
      </c>
      <c r="AF83" s="2" t="n">
        <v>0</v>
      </c>
      <c r="AG83" s="2" t="s">
        <v>555</v>
      </c>
    </row>
    <row r="84" customFormat="false" ht="23.85" hidden="false" customHeight="false" outlineLevel="0" collapsed="false">
      <c r="A84" s="2" t="s">
        <v>556</v>
      </c>
      <c r="B84" s="2" t="s">
        <v>557</v>
      </c>
      <c r="C84" s="2" t="s">
        <v>310</v>
      </c>
      <c r="D84" s="2" t="s">
        <v>311</v>
      </c>
      <c r="E84" s="2" t="s">
        <v>312</v>
      </c>
      <c r="F84" s="2"/>
      <c r="G84" s="2" t="s">
        <v>74</v>
      </c>
      <c r="H84" s="2" t="s">
        <v>74</v>
      </c>
      <c r="I84" s="2"/>
      <c r="J84" s="2"/>
      <c r="K84" s="2"/>
      <c r="L84" s="2"/>
      <c r="M84" s="2"/>
      <c r="N84" s="2"/>
      <c r="O84" s="2" t="n">
        <v>2025</v>
      </c>
      <c r="P84" s="2" t="s">
        <v>313</v>
      </c>
      <c r="Q84" s="2" t="s">
        <v>558</v>
      </c>
      <c r="R84" s="2"/>
      <c r="S84" s="2" t="s">
        <v>63</v>
      </c>
      <c r="T84" s="2" t="s">
        <v>468</v>
      </c>
      <c r="U84" s="2" t="s">
        <v>65</v>
      </c>
      <c r="V84" s="2" t="s">
        <v>66</v>
      </c>
      <c r="W84" s="2" t="s">
        <v>469</v>
      </c>
      <c r="X84" s="2"/>
      <c r="Y84" s="2" t="s">
        <v>79</v>
      </c>
      <c r="Z84" s="2"/>
      <c r="AA84" s="2"/>
      <c r="AB84" s="2"/>
      <c r="AC84" s="2" t="n">
        <v>1</v>
      </c>
      <c r="AD84" s="2" t="n">
        <v>1</v>
      </c>
      <c r="AE84" s="2" t="n">
        <v>0</v>
      </c>
      <c r="AF84" s="2" t="n">
        <v>0</v>
      </c>
      <c r="AG84" s="2" t="s">
        <v>559</v>
      </c>
    </row>
    <row r="85" customFormat="false" ht="23.85" hidden="false" customHeight="false" outlineLevel="0" collapsed="false">
      <c r="A85" s="2" t="s">
        <v>560</v>
      </c>
      <c r="B85" s="2" t="s">
        <v>561</v>
      </c>
      <c r="C85" s="2" t="s">
        <v>310</v>
      </c>
      <c r="D85" s="2" t="s">
        <v>311</v>
      </c>
      <c r="E85" s="2" t="s">
        <v>312</v>
      </c>
      <c r="F85" s="2"/>
      <c r="G85" s="2" t="s">
        <v>59</v>
      </c>
      <c r="H85" s="2" t="s">
        <v>59</v>
      </c>
      <c r="I85" s="2"/>
      <c r="J85" s="2"/>
      <c r="K85" s="2"/>
      <c r="L85" s="2"/>
      <c r="M85" s="2"/>
      <c r="N85" s="2"/>
      <c r="O85" s="2" t="n">
        <v>2026</v>
      </c>
      <c r="P85" s="2" t="s">
        <v>313</v>
      </c>
      <c r="Q85" s="2" t="s">
        <v>562</v>
      </c>
      <c r="R85" s="2"/>
      <c r="S85" s="2" t="s">
        <v>63</v>
      </c>
      <c r="T85" s="2" t="s">
        <v>468</v>
      </c>
      <c r="U85" s="2" t="s">
        <v>65</v>
      </c>
      <c r="V85" s="2" t="s">
        <v>226</v>
      </c>
      <c r="W85" s="2" t="s">
        <v>372</v>
      </c>
      <c r="X85" s="2"/>
      <c r="Y85" s="2" t="s">
        <v>79</v>
      </c>
      <c r="Z85" s="2"/>
      <c r="AA85" s="2"/>
      <c r="AB85" s="2"/>
      <c r="AC85" s="2" t="n">
        <v>1</v>
      </c>
      <c r="AD85" s="2" t="n">
        <v>1</v>
      </c>
      <c r="AE85" s="2" t="n">
        <v>0</v>
      </c>
      <c r="AF85" s="2" t="n">
        <v>0</v>
      </c>
      <c r="AG85" s="2" t="s">
        <v>563</v>
      </c>
    </row>
    <row r="86" customFormat="false" ht="23.85" hidden="false" customHeight="false" outlineLevel="0" collapsed="false">
      <c r="A86" s="2" t="s">
        <v>564</v>
      </c>
      <c r="B86" s="2" t="s">
        <v>565</v>
      </c>
      <c r="C86" s="2" t="s">
        <v>310</v>
      </c>
      <c r="D86" s="2" t="s">
        <v>311</v>
      </c>
      <c r="E86" s="2" t="s">
        <v>312</v>
      </c>
      <c r="F86" s="2"/>
      <c r="G86" s="2" t="s">
        <v>74</v>
      </c>
      <c r="H86" s="2" t="s">
        <v>74</v>
      </c>
      <c r="I86" s="2"/>
      <c r="J86" s="2"/>
      <c r="K86" s="2"/>
      <c r="L86" s="2"/>
      <c r="M86" s="2"/>
      <c r="N86" s="2"/>
      <c r="O86" s="2" t="n">
        <v>2026</v>
      </c>
      <c r="P86" s="2" t="s">
        <v>313</v>
      </c>
      <c r="Q86" s="2" t="s">
        <v>566</v>
      </c>
      <c r="R86" s="2"/>
      <c r="S86" s="2" t="s">
        <v>63</v>
      </c>
      <c r="T86" s="2" t="s">
        <v>468</v>
      </c>
      <c r="U86" s="2" t="s">
        <v>65</v>
      </c>
      <c r="V86" s="2" t="s">
        <v>66</v>
      </c>
      <c r="W86" s="2" t="s">
        <v>567</v>
      </c>
      <c r="X86" s="2"/>
      <c r="Y86" s="2" t="s">
        <v>79</v>
      </c>
      <c r="Z86" s="2"/>
      <c r="AA86" s="2"/>
      <c r="AB86" s="2"/>
      <c r="AC86" s="2" t="n">
        <v>1</v>
      </c>
      <c r="AD86" s="2" t="n">
        <v>1</v>
      </c>
      <c r="AE86" s="2" t="n">
        <v>0</v>
      </c>
      <c r="AF86" s="2" t="n">
        <v>0</v>
      </c>
      <c r="AG86" s="2" t="s">
        <v>568</v>
      </c>
    </row>
    <row r="87" customFormat="false" ht="23.85" hidden="false" customHeight="false" outlineLevel="0" collapsed="false">
      <c r="A87" s="2" t="s">
        <v>569</v>
      </c>
      <c r="B87" s="2" t="s">
        <v>570</v>
      </c>
      <c r="C87" s="2" t="s">
        <v>310</v>
      </c>
      <c r="D87" s="2" t="s">
        <v>509</v>
      </c>
      <c r="E87" s="2" t="s">
        <v>312</v>
      </c>
      <c r="F87" s="2"/>
      <c r="G87" s="2"/>
      <c r="H87" s="2" t="s">
        <v>326</v>
      </c>
      <c r="I87" s="2"/>
      <c r="J87" s="2"/>
      <c r="K87" s="2"/>
      <c r="L87" s="2"/>
      <c r="M87" s="2"/>
      <c r="N87" s="2"/>
      <c r="O87" s="2" t="n">
        <v>2026</v>
      </c>
      <c r="P87" s="2" t="s">
        <v>313</v>
      </c>
      <c r="Q87" s="2" t="s">
        <v>571</v>
      </c>
      <c r="R87" s="2"/>
      <c r="S87" s="2" t="s">
        <v>63</v>
      </c>
      <c r="T87" s="2"/>
      <c r="U87" s="2" t="s">
        <v>65</v>
      </c>
      <c r="V87" s="2" t="s">
        <v>66</v>
      </c>
      <c r="W87" s="2" t="s">
        <v>572</v>
      </c>
      <c r="X87" s="2"/>
      <c r="Y87" s="2" t="s">
        <v>79</v>
      </c>
      <c r="Z87" s="2"/>
      <c r="AA87" s="2"/>
      <c r="AB87" s="2"/>
      <c r="AC87" s="2" t="n">
        <v>1</v>
      </c>
      <c r="AD87" s="2" t="n">
        <v>1</v>
      </c>
      <c r="AE87" s="2" t="n">
        <v>0</v>
      </c>
      <c r="AF87" s="2" t="n">
        <v>0</v>
      </c>
      <c r="AG87" s="2" t="s">
        <v>573</v>
      </c>
    </row>
    <row r="88" customFormat="false" ht="23.85" hidden="false" customHeight="false" outlineLevel="0" collapsed="false">
      <c r="A88" s="2" t="s">
        <v>574</v>
      </c>
      <c r="B88" s="2" t="s">
        <v>575</v>
      </c>
      <c r="C88" s="2" t="s">
        <v>576</v>
      </c>
      <c r="D88" s="2"/>
      <c r="E88" s="2" t="s">
        <v>577</v>
      </c>
      <c r="F88" s="2"/>
      <c r="G88" s="2"/>
      <c r="H88" s="2" t="s">
        <v>326</v>
      </c>
      <c r="I88" s="2"/>
      <c r="J88" s="2"/>
      <c r="K88" s="2"/>
      <c r="L88" s="2"/>
      <c r="M88" s="2" t="n">
        <v>1964</v>
      </c>
      <c r="N88" s="2"/>
      <c r="O88" s="2" t="n">
        <v>1964</v>
      </c>
      <c r="P88" s="2" t="s">
        <v>61</v>
      </c>
      <c r="Q88" s="2" t="s">
        <v>578</v>
      </c>
      <c r="R88" s="2"/>
      <c r="S88" s="2" t="s">
        <v>63</v>
      </c>
      <c r="T88" s="2"/>
      <c r="U88" s="2" t="s">
        <v>65</v>
      </c>
      <c r="V88" s="2" t="s">
        <v>226</v>
      </c>
      <c r="W88" s="2" t="s">
        <v>315</v>
      </c>
      <c r="X88" s="2"/>
      <c r="Y88" s="2" t="s">
        <v>79</v>
      </c>
      <c r="Z88" s="2"/>
      <c r="AA88" s="2"/>
      <c r="AB88" s="2"/>
      <c r="AC88" s="2" t="n">
        <v>1</v>
      </c>
      <c r="AD88" s="2" t="n">
        <v>1</v>
      </c>
      <c r="AE88" s="2" t="n">
        <v>0</v>
      </c>
      <c r="AF88" s="2" t="n">
        <v>0</v>
      </c>
      <c r="AG88" s="2" t="s">
        <v>579</v>
      </c>
    </row>
    <row r="89" customFormat="false" ht="23.85" hidden="false" customHeight="false" outlineLevel="0" collapsed="false">
      <c r="A89" s="2" t="s">
        <v>580</v>
      </c>
      <c r="B89" s="2" t="s">
        <v>581</v>
      </c>
      <c r="C89" s="2" t="s">
        <v>576</v>
      </c>
      <c r="D89" s="2"/>
      <c r="E89" s="2" t="s">
        <v>577</v>
      </c>
      <c r="F89" s="2"/>
      <c r="G89" s="2"/>
      <c r="H89" s="2" t="s">
        <v>326</v>
      </c>
      <c r="I89" s="2"/>
      <c r="J89" s="2"/>
      <c r="K89" s="2"/>
      <c r="L89" s="2"/>
      <c r="M89" s="2" t="n">
        <v>1965</v>
      </c>
      <c r="N89" s="2"/>
      <c r="O89" s="2" t="n">
        <v>1965</v>
      </c>
      <c r="P89" s="2" t="s">
        <v>61</v>
      </c>
      <c r="Q89" s="2" t="s">
        <v>582</v>
      </c>
      <c r="R89" s="2"/>
      <c r="S89" s="2" t="s">
        <v>63</v>
      </c>
      <c r="T89" s="2"/>
      <c r="U89" s="2" t="s">
        <v>65</v>
      </c>
      <c r="V89" s="2" t="s">
        <v>226</v>
      </c>
      <c r="W89" s="2" t="s">
        <v>315</v>
      </c>
      <c r="X89" s="2"/>
      <c r="Y89" s="2" t="s">
        <v>79</v>
      </c>
      <c r="Z89" s="2"/>
      <c r="AA89" s="2"/>
      <c r="AB89" s="2"/>
      <c r="AC89" s="2" t="n">
        <v>1</v>
      </c>
      <c r="AD89" s="2" t="n">
        <v>1</v>
      </c>
      <c r="AE89" s="2" t="n">
        <v>0</v>
      </c>
      <c r="AF89" s="2" t="n">
        <v>0</v>
      </c>
      <c r="AG89" s="2" t="s">
        <v>583</v>
      </c>
    </row>
    <row r="90" customFormat="false" ht="23.85" hidden="false" customHeight="false" outlineLevel="0" collapsed="false">
      <c r="A90" s="2" t="s">
        <v>584</v>
      </c>
      <c r="B90" s="2" t="s">
        <v>585</v>
      </c>
      <c r="C90" s="2" t="s">
        <v>576</v>
      </c>
      <c r="D90" s="2"/>
      <c r="E90" s="2" t="s">
        <v>577</v>
      </c>
      <c r="F90" s="2"/>
      <c r="G90" s="2"/>
      <c r="H90" s="2" t="s">
        <v>326</v>
      </c>
      <c r="I90" s="2"/>
      <c r="J90" s="2"/>
      <c r="K90" s="2"/>
      <c r="L90" s="2"/>
      <c r="M90" s="2" t="n">
        <v>1968</v>
      </c>
      <c r="N90" s="2"/>
      <c r="O90" s="2" t="n">
        <v>1968</v>
      </c>
      <c r="P90" s="2" t="s">
        <v>61</v>
      </c>
      <c r="Q90" s="2" t="s">
        <v>586</v>
      </c>
      <c r="R90" s="2"/>
      <c r="S90" s="2" t="s">
        <v>63</v>
      </c>
      <c r="T90" s="2"/>
      <c r="U90" s="2" t="s">
        <v>65</v>
      </c>
      <c r="V90" s="2" t="s">
        <v>226</v>
      </c>
      <c r="W90" s="2" t="s">
        <v>315</v>
      </c>
      <c r="X90" s="2"/>
      <c r="Y90" s="2" t="s">
        <v>79</v>
      </c>
      <c r="Z90" s="2"/>
      <c r="AA90" s="2"/>
      <c r="AB90" s="2"/>
      <c r="AC90" s="2" t="n">
        <v>3</v>
      </c>
      <c r="AD90" s="2" t="n">
        <v>3</v>
      </c>
      <c r="AE90" s="2" t="n">
        <v>0</v>
      </c>
      <c r="AF90" s="2" t="n">
        <v>0</v>
      </c>
      <c r="AG90" s="2" t="s">
        <v>587</v>
      </c>
    </row>
    <row r="91" customFormat="false" ht="23.85" hidden="false" customHeight="false" outlineLevel="0" collapsed="false">
      <c r="A91" s="2" t="s">
        <v>588</v>
      </c>
      <c r="B91" s="2" t="s">
        <v>589</v>
      </c>
      <c r="C91" s="2" t="s">
        <v>576</v>
      </c>
      <c r="D91" s="2"/>
      <c r="E91" s="2" t="s">
        <v>577</v>
      </c>
      <c r="F91" s="2"/>
      <c r="G91" s="2"/>
      <c r="H91" s="2" t="s">
        <v>326</v>
      </c>
      <c r="I91" s="2"/>
      <c r="J91" s="2"/>
      <c r="K91" s="2"/>
      <c r="L91" s="2"/>
      <c r="M91" s="2" t="n">
        <v>1969</v>
      </c>
      <c r="N91" s="2"/>
      <c r="O91" s="2" t="n">
        <v>1969</v>
      </c>
      <c r="P91" s="2" t="s">
        <v>61</v>
      </c>
      <c r="Q91" s="2" t="s">
        <v>582</v>
      </c>
      <c r="R91" s="2"/>
      <c r="S91" s="2" t="s">
        <v>63</v>
      </c>
      <c r="T91" s="2"/>
      <c r="U91" s="2" t="s">
        <v>65</v>
      </c>
      <c r="V91" s="2" t="s">
        <v>226</v>
      </c>
      <c r="W91" s="2" t="s">
        <v>315</v>
      </c>
      <c r="X91" s="2"/>
      <c r="Y91" s="2" t="s">
        <v>79</v>
      </c>
      <c r="Z91" s="2"/>
      <c r="AA91" s="2"/>
      <c r="AB91" s="2"/>
      <c r="AC91" s="2" t="n">
        <v>6</v>
      </c>
      <c r="AD91" s="2" t="n">
        <v>6</v>
      </c>
      <c r="AE91" s="2" t="n">
        <v>0</v>
      </c>
      <c r="AF91" s="2" t="n">
        <v>0.0003</v>
      </c>
      <c r="AG91" s="2" t="s">
        <v>590</v>
      </c>
    </row>
    <row r="92" customFormat="false" ht="23.85" hidden="false" customHeight="false" outlineLevel="0" collapsed="false">
      <c r="A92" s="2" t="s">
        <v>591</v>
      </c>
      <c r="B92" s="2" t="s">
        <v>592</v>
      </c>
      <c r="C92" s="2" t="s">
        <v>576</v>
      </c>
      <c r="D92" s="2"/>
      <c r="E92" s="2" t="s">
        <v>577</v>
      </c>
      <c r="F92" s="2"/>
      <c r="G92" s="2"/>
      <c r="H92" s="2" t="s">
        <v>326</v>
      </c>
      <c r="I92" s="2"/>
      <c r="J92" s="2"/>
      <c r="K92" s="2"/>
      <c r="L92" s="2"/>
      <c r="M92" s="2" t="n">
        <v>1969</v>
      </c>
      <c r="N92" s="2"/>
      <c r="O92" s="2" t="n">
        <v>1969</v>
      </c>
      <c r="P92" s="2" t="s">
        <v>61</v>
      </c>
      <c r="Q92" s="2" t="s">
        <v>582</v>
      </c>
      <c r="R92" s="2"/>
      <c r="S92" s="2" t="s">
        <v>63</v>
      </c>
      <c r="T92" s="2"/>
      <c r="U92" s="2" t="s">
        <v>65</v>
      </c>
      <c r="V92" s="2" t="s">
        <v>226</v>
      </c>
      <c r="W92" s="2" t="s">
        <v>315</v>
      </c>
      <c r="X92" s="2"/>
      <c r="Y92" s="2" t="s">
        <v>79</v>
      </c>
      <c r="Z92" s="2"/>
      <c r="AA92" s="2"/>
      <c r="AB92" s="2"/>
      <c r="AC92" s="2" t="n">
        <v>2</v>
      </c>
      <c r="AD92" s="2" t="n">
        <v>2</v>
      </c>
      <c r="AE92" s="2" t="n">
        <v>0</v>
      </c>
      <c r="AF92" s="2" t="n">
        <v>0</v>
      </c>
      <c r="AG92" s="2" t="s">
        <v>593</v>
      </c>
    </row>
    <row r="93" customFormat="false" ht="23.85" hidden="false" customHeight="false" outlineLevel="0" collapsed="false">
      <c r="A93" s="2" t="s">
        <v>594</v>
      </c>
      <c r="B93" s="2" t="s">
        <v>595</v>
      </c>
      <c r="C93" s="2" t="s">
        <v>576</v>
      </c>
      <c r="D93" s="2"/>
      <c r="E93" s="2" t="s">
        <v>577</v>
      </c>
      <c r="F93" s="2"/>
      <c r="G93" s="2" t="s">
        <v>74</v>
      </c>
      <c r="H93" s="2" t="s">
        <v>74</v>
      </c>
      <c r="I93" s="2"/>
      <c r="J93" s="2"/>
      <c r="K93" s="2"/>
      <c r="L93" s="2"/>
      <c r="M93" s="2" t="n">
        <v>1969</v>
      </c>
      <c r="N93" s="2" t="n">
        <v>1972</v>
      </c>
      <c r="O93" s="2" t="n">
        <v>1969</v>
      </c>
      <c r="P93" s="2" t="s">
        <v>61</v>
      </c>
      <c r="Q93" s="2" t="s">
        <v>596</v>
      </c>
      <c r="R93" s="2"/>
      <c r="S93" s="2" t="s">
        <v>76</v>
      </c>
      <c r="T93" s="2" t="s">
        <v>597</v>
      </c>
      <c r="U93" s="2" t="s">
        <v>65</v>
      </c>
      <c r="V93" s="2" t="s">
        <v>66</v>
      </c>
      <c r="W93" s="2" t="s">
        <v>350</v>
      </c>
      <c r="X93" s="2"/>
      <c r="Y93" s="2" t="s">
        <v>79</v>
      </c>
      <c r="Z93" s="2"/>
      <c r="AA93" s="2"/>
      <c r="AB93" s="2"/>
      <c r="AC93" s="2" t="n">
        <v>3</v>
      </c>
      <c r="AD93" s="2" t="n">
        <v>3</v>
      </c>
      <c r="AE93" s="2" t="n">
        <v>0</v>
      </c>
      <c r="AF93" s="2" t="n">
        <v>0</v>
      </c>
      <c r="AG93" s="2" t="s">
        <v>598</v>
      </c>
    </row>
    <row r="94" customFormat="false" ht="23.85" hidden="false" customHeight="false" outlineLevel="0" collapsed="false">
      <c r="A94" s="2" t="s">
        <v>599</v>
      </c>
      <c r="B94" s="2" t="s">
        <v>600</v>
      </c>
      <c r="C94" s="2" t="s">
        <v>576</v>
      </c>
      <c r="D94" s="2"/>
      <c r="E94" s="2" t="s">
        <v>577</v>
      </c>
      <c r="F94" s="2"/>
      <c r="G94" s="2"/>
      <c r="H94" s="2" t="s">
        <v>326</v>
      </c>
      <c r="I94" s="2"/>
      <c r="J94" s="2"/>
      <c r="K94" s="2"/>
      <c r="L94" s="2"/>
      <c r="M94" s="2" t="n">
        <v>1970</v>
      </c>
      <c r="N94" s="2"/>
      <c r="O94" s="2" t="n">
        <v>1970</v>
      </c>
      <c r="P94" s="2" t="s">
        <v>61</v>
      </c>
      <c r="Q94" s="2" t="s">
        <v>601</v>
      </c>
      <c r="R94" s="2"/>
      <c r="S94" s="2" t="s">
        <v>63</v>
      </c>
      <c r="T94" s="2"/>
      <c r="U94" s="2" t="s">
        <v>65</v>
      </c>
      <c r="V94" s="2" t="s">
        <v>226</v>
      </c>
      <c r="W94" s="2" t="s">
        <v>315</v>
      </c>
      <c r="X94" s="2"/>
      <c r="Y94" s="2" t="s">
        <v>79</v>
      </c>
      <c r="Z94" s="2"/>
      <c r="AA94" s="2"/>
      <c r="AB94" s="2"/>
      <c r="AC94" s="2" t="n">
        <v>3</v>
      </c>
      <c r="AD94" s="2" t="n">
        <v>3</v>
      </c>
      <c r="AE94" s="2" t="n">
        <v>0</v>
      </c>
      <c r="AF94" s="2" t="n">
        <v>0.0002</v>
      </c>
      <c r="AG94" s="2" t="s">
        <v>602</v>
      </c>
    </row>
    <row r="95" customFormat="false" ht="46.25" hidden="false" customHeight="false" outlineLevel="0" collapsed="false">
      <c r="A95" s="2" t="s">
        <v>603</v>
      </c>
      <c r="B95" s="2" t="s">
        <v>604</v>
      </c>
      <c r="C95" s="2" t="s">
        <v>605</v>
      </c>
      <c r="D95" s="2"/>
      <c r="E95" s="2" t="s">
        <v>577</v>
      </c>
      <c r="F95" s="2"/>
      <c r="G95" s="2"/>
      <c r="H95" s="2" t="s">
        <v>326</v>
      </c>
      <c r="I95" s="2"/>
      <c r="J95" s="2"/>
      <c r="K95" s="2"/>
      <c r="L95" s="2"/>
      <c r="M95" s="2" t="n">
        <v>1970</v>
      </c>
      <c r="N95" s="2"/>
      <c r="O95" s="2" t="n">
        <v>1970</v>
      </c>
      <c r="P95" s="2" t="s">
        <v>61</v>
      </c>
      <c r="Q95" s="2" t="s">
        <v>606</v>
      </c>
      <c r="R95" s="2"/>
      <c r="S95" s="2" t="s">
        <v>63</v>
      </c>
      <c r="T95" s="2"/>
      <c r="U95" s="2" t="s">
        <v>65</v>
      </c>
      <c r="V95" s="2" t="s">
        <v>226</v>
      </c>
      <c r="W95" s="2" t="s">
        <v>607</v>
      </c>
      <c r="X95" s="2"/>
      <c r="Y95" s="2" t="s">
        <v>79</v>
      </c>
      <c r="Z95" s="2" t="s">
        <v>608</v>
      </c>
      <c r="AA95" s="2" t="s">
        <v>609</v>
      </c>
      <c r="AB95" s="2" t="s">
        <v>610</v>
      </c>
      <c r="AC95" s="2" t="n">
        <v>6</v>
      </c>
      <c r="AD95" s="2" t="n">
        <v>6</v>
      </c>
      <c r="AE95" s="2" t="n">
        <v>0.0001</v>
      </c>
      <c r="AF95" s="2" t="n">
        <v>0.0001</v>
      </c>
      <c r="AG95" s="2" t="s">
        <v>611</v>
      </c>
    </row>
    <row r="96" customFormat="false" ht="23.85" hidden="false" customHeight="false" outlineLevel="0" collapsed="false">
      <c r="A96" s="2" t="s">
        <v>612</v>
      </c>
      <c r="B96" s="2" t="s">
        <v>613</v>
      </c>
      <c r="C96" s="2" t="s">
        <v>605</v>
      </c>
      <c r="D96" s="2"/>
      <c r="E96" s="2" t="s">
        <v>577</v>
      </c>
      <c r="F96" s="2"/>
      <c r="G96" s="2"/>
      <c r="H96" s="2" t="s">
        <v>326</v>
      </c>
      <c r="I96" s="2"/>
      <c r="J96" s="2"/>
      <c r="K96" s="2"/>
      <c r="L96" s="2"/>
      <c r="M96" s="2" t="n">
        <v>1970</v>
      </c>
      <c r="N96" s="2"/>
      <c r="O96" s="2" t="n">
        <v>1970</v>
      </c>
      <c r="P96" s="2" t="s">
        <v>61</v>
      </c>
      <c r="Q96" s="2" t="s">
        <v>606</v>
      </c>
      <c r="R96" s="2"/>
      <c r="S96" s="2" t="s">
        <v>63</v>
      </c>
      <c r="T96" s="2"/>
      <c r="U96" s="2" t="s">
        <v>65</v>
      </c>
      <c r="V96" s="2" t="s">
        <v>66</v>
      </c>
      <c r="W96" s="2" t="s">
        <v>614</v>
      </c>
      <c r="X96" s="2"/>
      <c r="Y96" s="2" t="s">
        <v>79</v>
      </c>
      <c r="Z96" s="2" t="s">
        <v>608</v>
      </c>
      <c r="AA96" s="2" t="s">
        <v>615</v>
      </c>
      <c r="AB96" s="2" t="s">
        <v>616</v>
      </c>
      <c r="AC96" s="2" t="n">
        <v>7</v>
      </c>
      <c r="AD96" s="2" t="n">
        <v>7</v>
      </c>
      <c r="AE96" s="2" t="n">
        <v>0.0002</v>
      </c>
      <c r="AF96" s="2" t="n">
        <v>0.0035</v>
      </c>
      <c r="AG96" s="2" t="s">
        <v>617</v>
      </c>
    </row>
    <row r="97" customFormat="false" ht="23.85" hidden="false" customHeight="false" outlineLevel="0" collapsed="false">
      <c r="A97" s="2" t="s">
        <v>618</v>
      </c>
      <c r="B97" s="2" t="s">
        <v>619</v>
      </c>
      <c r="C97" s="2" t="s">
        <v>576</v>
      </c>
      <c r="D97" s="2"/>
      <c r="E97" s="2" t="s">
        <v>577</v>
      </c>
      <c r="F97" s="2"/>
      <c r="G97" s="2"/>
      <c r="H97" s="2" t="s">
        <v>326</v>
      </c>
      <c r="I97" s="2"/>
      <c r="J97" s="2"/>
      <c r="K97" s="2"/>
      <c r="L97" s="2"/>
      <c r="M97" s="2" t="n">
        <v>1970</v>
      </c>
      <c r="N97" s="2"/>
      <c r="O97" s="2" t="n">
        <v>1970</v>
      </c>
      <c r="P97" s="2" t="s">
        <v>61</v>
      </c>
      <c r="Q97" s="2" t="s">
        <v>620</v>
      </c>
      <c r="R97" s="2"/>
      <c r="S97" s="2" t="s">
        <v>63</v>
      </c>
      <c r="T97" s="2"/>
      <c r="U97" s="2" t="s">
        <v>65</v>
      </c>
      <c r="V97" s="2" t="s">
        <v>226</v>
      </c>
      <c r="W97" s="2" t="s">
        <v>315</v>
      </c>
      <c r="X97" s="2"/>
      <c r="Y97" s="2" t="s">
        <v>79</v>
      </c>
      <c r="Z97" s="2"/>
      <c r="AA97" s="2"/>
      <c r="AB97" s="2"/>
      <c r="AC97" s="2" t="n">
        <v>5</v>
      </c>
      <c r="AD97" s="2" t="n">
        <v>5</v>
      </c>
      <c r="AE97" s="2" t="n">
        <v>0</v>
      </c>
      <c r="AF97" s="2" t="n">
        <v>0</v>
      </c>
      <c r="AG97" s="2" t="s">
        <v>621</v>
      </c>
    </row>
    <row r="98" customFormat="false" ht="23.85" hidden="false" customHeight="false" outlineLevel="0" collapsed="false">
      <c r="A98" s="2" t="s">
        <v>622</v>
      </c>
      <c r="B98" s="2" t="s">
        <v>623</v>
      </c>
      <c r="C98" s="2" t="s">
        <v>576</v>
      </c>
      <c r="D98" s="2"/>
      <c r="E98" s="2" t="s">
        <v>577</v>
      </c>
      <c r="F98" s="2"/>
      <c r="G98" s="2"/>
      <c r="H98" s="2" t="s">
        <v>326</v>
      </c>
      <c r="I98" s="2"/>
      <c r="J98" s="2"/>
      <c r="K98" s="2"/>
      <c r="L98" s="2"/>
      <c r="M98" s="2" t="n">
        <v>1971</v>
      </c>
      <c r="N98" s="2"/>
      <c r="O98" s="2" t="n">
        <v>1971</v>
      </c>
      <c r="P98" s="2" t="s">
        <v>61</v>
      </c>
      <c r="Q98" s="2" t="s">
        <v>582</v>
      </c>
      <c r="R98" s="2"/>
      <c r="S98" s="2" t="s">
        <v>63</v>
      </c>
      <c r="T98" s="2"/>
      <c r="U98" s="2" t="s">
        <v>65</v>
      </c>
      <c r="V98" s="2" t="s">
        <v>226</v>
      </c>
      <c r="W98" s="2" t="s">
        <v>315</v>
      </c>
      <c r="X98" s="2"/>
      <c r="Y98" s="2" t="s">
        <v>79</v>
      </c>
      <c r="Z98" s="2"/>
      <c r="AA98" s="2"/>
      <c r="AB98" s="2"/>
      <c r="AC98" s="2" t="n">
        <v>2</v>
      </c>
      <c r="AD98" s="2" t="n">
        <v>2</v>
      </c>
      <c r="AE98" s="2" t="n">
        <v>0</v>
      </c>
      <c r="AF98" s="2" t="n">
        <v>0</v>
      </c>
      <c r="AG98" s="2" t="s">
        <v>624</v>
      </c>
    </row>
    <row r="99" customFormat="false" ht="23.85" hidden="false" customHeight="false" outlineLevel="0" collapsed="false">
      <c r="A99" s="2" t="s">
        <v>625</v>
      </c>
      <c r="B99" s="2" t="s">
        <v>626</v>
      </c>
      <c r="C99" s="2" t="s">
        <v>576</v>
      </c>
      <c r="D99" s="2"/>
      <c r="E99" s="2" t="s">
        <v>577</v>
      </c>
      <c r="F99" s="2"/>
      <c r="G99" s="2"/>
      <c r="H99" s="2" t="s">
        <v>326</v>
      </c>
      <c r="I99" s="2"/>
      <c r="J99" s="2"/>
      <c r="K99" s="2"/>
      <c r="L99" s="2"/>
      <c r="M99" s="2" t="n">
        <v>1971</v>
      </c>
      <c r="N99" s="2"/>
      <c r="O99" s="2" t="n">
        <v>1971</v>
      </c>
      <c r="P99" s="2" t="s">
        <v>61</v>
      </c>
      <c r="Q99" s="2" t="s">
        <v>601</v>
      </c>
      <c r="R99" s="2"/>
      <c r="S99" s="2" t="s">
        <v>63</v>
      </c>
      <c r="T99" s="2"/>
      <c r="U99" s="2" t="s">
        <v>65</v>
      </c>
      <c r="V99" s="2" t="s">
        <v>226</v>
      </c>
      <c r="W99" s="2" t="s">
        <v>315</v>
      </c>
      <c r="X99" s="2"/>
      <c r="Y99" s="2" t="s">
        <v>79</v>
      </c>
      <c r="Z99" s="2"/>
      <c r="AA99" s="2"/>
      <c r="AB99" s="2"/>
      <c r="AC99" s="2" t="n">
        <v>2</v>
      </c>
      <c r="AD99" s="2" t="n">
        <v>2</v>
      </c>
      <c r="AE99" s="2" t="n">
        <v>0</v>
      </c>
      <c r="AF99" s="2" t="n">
        <v>0</v>
      </c>
      <c r="AG99" s="2" t="s">
        <v>627</v>
      </c>
    </row>
    <row r="100" customFormat="false" ht="46.25" hidden="false" customHeight="false" outlineLevel="0" collapsed="false">
      <c r="A100" s="2" t="s">
        <v>628</v>
      </c>
      <c r="B100" s="2" t="s">
        <v>629</v>
      </c>
      <c r="C100" s="2" t="s">
        <v>605</v>
      </c>
      <c r="D100" s="2"/>
      <c r="E100" s="2" t="s">
        <v>577</v>
      </c>
      <c r="F100" s="2"/>
      <c r="G100" s="2"/>
      <c r="H100" s="2" t="s">
        <v>326</v>
      </c>
      <c r="I100" s="2"/>
      <c r="J100" s="2"/>
      <c r="K100" s="2"/>
      <c r="L100" s="2"/>
      <c r="M100" s="2" t="n">
        <v>1972</v>
      </c>
      <c r="N100" s="2"/>
      <c r="O100" s="2" t="n">
        <v>1972</v>
      </c>
      <c r="P100" s="2" t="s">
        <v>61</v>
      </c>
      <c r="Q100" s="2" t="s">
        <v>606</v>
      </c>
      <c r="R100" s="2"/>
      <c r="S100" s="2" t="s">
        <v>63</v>
      </c>
      <c r="T100" s="2"/>
      <c r="U100" s="2" t="s">
        <v>65</v>
      </c>
      <c r="V100" s="2" t="s">
        <v>226</v>
      </c>
      <c r="W100" s="2" t="s">
        <v>630</v>
      </c>
      <c r="X100" s="2"/>
      <c r="Y100" s="2" t="s">
        <v>79</v>
      </c>
      <c r="Z100" s="2" t="s">
        <v>608</v>
      </c>
      <c r="AA100" s="2" t="s">
        <v>631</v>
      </c>
      <c r="AB100" s="2" t="s">
        <v>632</v>
      </c>
      <c r="AC100" s="2" t="n">
        <v>6</v>
      </c>
      <c r="AD100" s="2" t="n">
        <v>6</v>
      </c>
      <c r="AE100" s="2" t="n">
        <v>0.0001</v>
      </c>
      <c r="AF100" s="2" t="n">
        <v>0.0001</v>
      </c>
      <c r="AG100" s="2" t="s">
        <v>633</v>
      </c>
    </row>
    <row r="101" customFormat="false" ht="46.25" hidden="false" customHeight="false" outlineLevel="0" collapsed="false">
      <c r="A101" s="2" t="s">
        <v>634</v>
      </c>
      <c r="B101" s="2" t="s">
        <v>635</v>
      </c>
      <c r="C101" s="2" t="s">
        <v>605</v>
      </c>
      <c r="D101" s="2"/>
      <c r="E101" s="2" t="s">
        <v>577</v>
      </c>
      <c r="F101" s="2"/>
      <c r="G101" s="2"/>
      <c r="H101" s="2" t="s">
        <v>326</v>
      </c>
      <c r="I101" s="2"/>
      <c r="J101" s="2"/>
      <c r="K101" s="2"/>
      <c r="L101" s="2"/>
      <c r="M101" s="2" t="n">
        <v>1972</v>
      </c>
      <c r="N101" s="2"/>
      <c r="O101" s="2" t="n">
        <v>1972</v>
      </c>
      <c r="P101" s="2" t="s">
        <v>61</v>
      </c>
      <c r="Q101" s="2" t="s">
        <v>606</v>
      </c>
      <c r="R101" s="2"/>
      <c r="S101" s="2" t="s">
        <v>63</v>
      </c>
      <c r="T101" s="2"/>
      <c r="U101" s="2" t="s">
        <v>65</v>
      </c>
      <c r="V101" s="2" t="s">
        <v>66</v>
      </c>
      <c r="W101" s="2" t="s">
        <v>636</v>
      </c>
      <c r="X101" s="2"/>
      <c r="Y101" s="2" t="s">
        <v>79</v>
      </c>
      <c r="Z101" s="2" t="s">
        <v>608</v>
      </c>
      <c r="AA101" s="2" t="s">
        <v>631</v>
      </c>
      <c r="AB101" s="2" t="s">
        <v>637</v>
      </c>
      <c r="AC101" s="2" t="n">
        <v>9</v>
      </c>
      <c r="AD101" s="2" t="n">
        <v>9</v>
      </c>
      <c r="AE101" s="2" t="n">
        <v>0.0003</v>
      </c>
      <c r="AF101" s="2" t="n">
        <v>0.0011</v>
      </c>
      <c r="AG101" s="2" t="s">
        <v>638</v>
      </c>
    </row>
    <row r="102" customFormat="false" ht="23.85" hidden="false" customHeight="false" outlineLevel="0" collapsed="false">
      <c r="A102" s="2" t="s">
        <v>639</v>
      </c>
      <c r="B102" s="2" t="s">
        <v>640</v>
      </c>
      <c r="C102" s="2" t="s">
        <v>605</v>
      </c>
      <c r="D102" s="2"/>
      <c r="E102" s="2" t="s">
        <v>577</v>
      </c>
      <c r="F102" s="2"/>
      <c r="G102" s="2"/>
      <c r="H102" s="2" t="s">
        <v>326</v>
      </c>
      <c r="I102" s="2"/>
      <c r="J102" s="2"/>
      <c r="K102" s="2"/>
      <c r="L102" s="2"/>
      <c r="M102" s="2" t="n">
        <v>1974</v>
      </c>
      <c r="N102" s="2"/>
      <c r="O102" s="2" t="n">
        <v>1974</v>
      </c>
      <c r="P102" s="2" t="s">
        <v>61</v>
      </c>
      <c r="Q102" s="2" t="s">
        <v>606</v>
      </c>
      <c r="R102" s="2"/>
      <c r="S102" s="2" t="s">
        <v>63</v>
      </c>
      <c r="T102" s="2"/>
      <c r="U102" s="2" t="s">
        <v>65</v>
      </c>
      <c r="V102" s="2" t="s">
        <v>66</v>
      </c>
      <c r="W102" s="2" t="s">
        <v>641</v>
      </c>
      <c r="X102" s="2"/>
      <c r="Y102" s="2" t="s">
        <v>79</v>
      </c>
      <c r="Z102" s="2" t="s">
        <v>608</v>
      </c>
      <c r="AA102" s="2" t="s">
        <v>615</v>
      </c>
      <c r="AB102" s="2" t="s">
        <v>642</v>
      </c>
      <c r="AC102" s="2" t="n">
        <v>4</v>
      </c>
      <c r="AD102" s="2" t="n">
        <v>4</v>
      </c>
      <c r="AE102" s="2" t="n">
        <v>0</v>
      </c>
      <c r="AF102" s="2" t="n">
        <v>0.0029</v>
      </c>
      <c r="AG102" s="2" t="s">
        <v>643</v>
      </c>
    </row>
    <row r="103" customFormat="false" ht="23.85" hidden="false" customHeight="false" outlineLevel="0" collapsed="false">
      <c r="A103" s="2" t="s">
        <v>644</v>
      </c>
      <c r="B103" s="2" t="s">
        <v>645</v>
      </c>
      <c r="C103" s="2" t="s">
        <v>576</v>
      </c>
      <c r="D103" s="2"/>
      <c r="E103" s="2" t="s">
        <v>577</v>
      </c>
      <c r="F103" s="2"/>
      <c r="G103" s="2"/>
      <c r="H103" s="2" t="s">
        <v>326</v>
      </c>
      <c r="I103" s="2"/>
      <c r="J103" s="2"/>
      <c r="K103" s="2"/>
      <c r="L103" s="2"/>
      <c r="M103" s="2" t="n">
        <v>1974</v>
      </c>
      <c r="N103" s="2"/>
      <c r="O103" s="2" t="n">
        <v>1974</v>
      </c>
      <c r="P103" s="2" t="s">
        <v>61</v>
      </c>
      <c r="Q103" s="2" t="s">
        <v>646</v>
      </c>
      <c r="R103" s="2"/>
      <c r="S103" s="2" t="s">
        <v>63</v>
      </c>
      <c r="T103" s="2"/>
      <c r="U103" s="2" t="s">
        <v>65</v>
      </c>
      <c r="V103" s="2" t="s">
        <v>226</v>
      </c>
      <c r="W103" s="2" t="s">
        <v>315</v>
      </c>
      <c r="X103" s="2"/>
      <c r="Y103" s="2" t="s">
        <v>79</v>
      </c>
      <c r="Z103" s="2"/>
      <c r="AA103" s="2"/>
      <c r="AB103" s="2"/>
      <c r="AC103" s="2" t="n">
        <v>3</v>
      </c>
      <c r="AD103" s="2" t="n">
        <v>3</v>
      </c>
      <c r="AE103" s="2" t="n">
        <v>0</v>
      </c>
      <c r="AF103" s="2" t="n">
        <v>0</v>
      </c>
      <c r="AG103" s="2" t="s">
        <v>647</v>
      </c>
    </row>
    <row r="104" customFormat="false" ht="35.05" hidden="false" customHeight="false" outlineLevel="0" collapsed="false">
      <c r="A104" s="2" t="s">
        <v>648</v>
      </c>
      <c r="B104" s="2" t="s">
        <v>649</v>
      </c>
      <c r="C104" s="2" t="s">
        <v>576</v>
      </c>
      <c r="D104" s="2"/>
      <c r="E104" s="2" t="s">
        <v>577</v>
      </c>
      <c r="F104" s="2"/>
      <c r="G104" s="2"/>
      <c r="H104" s="2" t="s">
        <v>326</v>
      </c>
      <c r="I104" s="2"/>
      <c r="J104" s="2"/>
      <c r="K104" s="2"/>
      <c r="L104" s="2"/>
      <c r="M104" s="2" t="n">
        <v>1974</v>
      </c>
      <c r="N104" s="2"/>
      <c r="O104" s="2" t="n">
        <v>1974</v>
      </c>
      <c r="P104" s="2" t="s">
        <v>61</v>
      </c>
      <c r="Q104" s="2" t="s">
        <v>601</v>
      </c>
      <c r="R104" s="2"/>
      <c r="S104" s="2" t="s">
        <v>63</v>
      </c>
      <c r="T104" s="2"/>
      <c r="U104" s="2" t="s">
        <v>65</v>
      </c>
      <c r="V104" s="2" t="s">
        <v>226</v>
      </c>
      <c r="W104" s="2" t="s">
        <v>315</v>
      </c>
      <c r="X104" s="2"/>
      <c r="Y104" s="2" t="s">
        <v>79</v>
      </c>
      <c r="Z104" s="2"/>
      <c r="AA104" s="2"/>
      <c r="AB104" s="2"/>
      <c r="AC104" s="2" t="n">
        <v>7</v>
      </c>
      <c r="AD104" s="2" t="n">
        <v>7</v>
      </c>
      <c r="AE104" s="2" t="n">
        <v>0.0027</v>
      </c>
      <c r="AF104" s="2" t="n">
        <v>0</v>
      </c>
      <c r="AG104" s="2" t="s">
        <v>650</v>
      </c>
    </row>
    <row r="105" customFormat="false" ht="35.05" hidden="false" customHeight="false" outlineLevel="0" collapsed="false">
      <c r="A105" s="2" t="s">
        <v>651</v>
      </c>
      <c r="B105" s="2" t="s">
        <v>652</v>
      </c>
      <c r="C105" s="2" t="s">
        <v>576</v>
      </c>
      <c r="D105" s="2"/>
      <c r="E105" s="2" t="s">
        <v>577</v>
      </c>
      <c r="F105" s="2"/>
      <c r="G105" s="2"/>
      <c r="H105" s="2" t="s">
        <v>326</v>
      </c>
      <c r="I105" s="2"/>
      <c r="J105" s="2"/>
      <c r="K105" s="2"/>
      <c r="L105" s="2"/>
      <c r="M105" s="2" t="n">
        <v>1975</v>
      </c>
      <c r="N105" s="2"/>
      <c r="O105" s="2" t="n">
        <v>1975</v>
      </c>
      <c r="P105" s="2" t="s">
        <v>61</v>
      </c>
      <c r="Q105" s="2" t="s">
        <v>653</v>
      </c>
      <c r="R105" s="2"/>
      <c r="S105" s="2" t="s">
        <v>63</v>
      </c>
      <c r="T105" s="2"/>
      <c r="U105" s="2" t="s">
        <v>65</v>
      </c>
      <c r="V105" s="2" t="s">
        <v>226</v>
      </c>
      <c r="W105" s="2" t="s">
        <v>315</v>
      </c>
      <c r="X105" s="2"/>
      <c r="Y105" s="2" t="s">
        <v>79</v>
      </c>
      <c r="Z105" s="2"/>
      <c r="AA105" s="2"/>
      <c r="AB105" s="2"/>
      <c r="AC105" s="2" t="n">
        <v>12</v>
      </c>
      <c r="AD105" s="2" t="n">
        <v>11</v>
      </c>
      <c r="AE105" s="2" t="n">
        <v>0.003</v>
      </c>
      <c r="AF105" s="2" t="n">
        <v>0.0008</v>
      </c>
      <c r="AG105" s="2" t="s">
        <v>654</v>
      </c>
    </row>
    <row r="106" customFormat="false" ht="23.85" hidden="false" customHeight="false" outlineLevel="0" collapsed="false">
      <c r="A106" s="2" t="s">
        <v>655</v>
      </c>
      <c r="B106" s="2" t="s">
        <v>656</v>
      </c>
      <c r="C106" s="2" t="s">
        <v>576</v>
      </c>
      <c r="D106" s="2"/>
      <c r="E106" s="2" t="s">
        <v>577</v>
      </c>
      <c r="F106" s="2"/>
      <c r="G106" s="2"/>
      <c r="H106" s="2" t="s">
        <v>326</v>
      </c>
      <c r="I106" s="2"/>
      <c r="J106" s="2"/>
      <c r="K106" s="2"/>
      <c r="L106" s="2"/>
      <c r="M106" s="2" t="n">
        <v>1975</v>
      </c>
      <c r="N106" s="2"/>
      <c r="O106" s="2" t="n">
        <v>1975</v>
      </c>
      <c r="P106" s="2" t="s">
        <v>61</v>
      </c>
      <c r="Q106" s="2" t="s">
        <v>601</v>
      </c>
      <c r="R106" s="2"/>
      <c r="S106" s="2" t="s">
        <v>63</v>
      </c>
      <c r="T106" s="2"/>
      <c r="U106" s="2" t="s">
        <v>65</v>
      </c>
      <c r="V106" s="2" t="s">
        <v>226</v>
      </c>
      <c r="W106" s="2" t="s">
        <v>315</v>
      </c>
      <c r="X106" s="2"/>
      <c r="Y106" s="2" t="s">
        <v>79</v>
      </c>
      <c r="Z106" s="2"/>
      <c r="AA106" s="2"/>
      <c r="AB106" s="2"/>
      <c r="AC106" s="2" t="n">
        <v>2</v>
      </c>
      <c r="AD106" s="2" t="n">
        <v>2</v>
      </c>
      <c r="AE106" s="2" t="n">
        <v>0</v>
      </c>
      <c r="AF106" s="2" t="n">
        <v>0</v>
      </c>
      <c r="AG106" s="2" t="s">
        <v>657</v>
      </c>
    </row>
    <row r="107" customFormat="false" ht="35.05" hidden="false" customHeight="false" outlineLevel="0" collapsed="false">
      <c r="A107" s="2" t="s">
        <v>658</v>
      </c>
      <c r="B107" s="2" t="s">
        <v>659</v>
      </c>
      <c r="C107" s="2" t="s">
        <v>605</v>
      </c>
      <c r="D107" s="2"/>
      <c r="E107" s="2" t="s">
        <v>577</v>
      </c>
      <c r="F107" s="2"/>
      <c r="G107" s="2"/>
      <c r="H107" s="2" t="s">
        <v>326</v>
      </c>
      <c r="I107" s="2"/>
      <c r="J107" s="2"/>
      <c r="K107" s="2"/>
      <c r="L107" s="2"/>
      <c r="M107" s="2" t="n">
        <v>1975</v>
      </c>
      <c r="N107" s="2"/>
      <c r="O107" s="2" t="n">
        <v>1975</v>
      </c>
      <c r="P107" s="2" t="s">
        <v>61</v>
      </c>
      <c r="Q107" s="2" t="s">
        <v>606</v>
      </c>
      <c r="R107" s="2"/>
      <c r="S107" s="2" t="s">
        <v>63</v>
      </c>
      <c r="T107" s="2"/>
      <c r="U107" s="2" t="s">
        <v>65</v>
      </c>
      <c r="V107" s="2" t="s">
        <v>66</v>
      </c>
      <c r="W107" s="2" t="s">
        <v>660</v>
      </c>
      <c r="X107" s="2"/>
      <c r="Y107" s="2" t="s">
        <v>79</v>
      </c>
      <c r="Z107" s="2" t="s">
        <v>608</v>
      </c>
      <c r="AA107" s="2" t="s">
        <v>609</v>
      </c>
      <c r="AB107" s="2" t="s">
        <v>661</v>
      </c>
      <c r="AC107" s="2" t="n">
        <v>6</v>
      </c>
      <c r="AD107" s="2" t="n">
        <v>6</v>
      </c>
      <c r="AE107" s="2" t="n">
        <v>0.0001</v>
      </c>
      <c r="AF107" s="2" t="n">
        <v>0.0003</v>
      </c>
      <c r="AG107" s="2" t="s">
        <v>662</v>
      </c>
    </row>
    <row r="108" customFormat="false" ht="23.85" hidden="false" customHeight="false" outlineLevel="0" collapsed="false">
      <c r="A108" s="2" t="s">
        <v>663</v>
      </c>
      <c r="B108" s="2" t="s">
        <v>664</v>
      </c>
      <c r="C108" s="2" t="s">
        <v>576</v>
      </c>
      <c r="D108" s="2"/>
      <c r="E108" s="2" t="s">
        <v>577</v>
      </c>
      <c r="F108" s="2"/>
      <c r="G108" s="2"/>
      <c r="H108" s="2" t="s">
        <v>326</v>
      </c>
      <c r="I108" s="2"/>
      <c r="J108" s="2"/>
      <c r="K108" s="2"/>
      <c r="L108" s="2"/>
      <c r="M108" s="2" t="n">
        <v>1976</v>
      </c>
      <c r="N108" s="2"/>
      <c r="O108" s="2" t="n">
        <v>1976</v>
      </c>
      <c r="P108" s="2" t="s">
        <v>61</v>
      </c>
      <c r="Q108" s="2" t="s">
        <v>665</v>
      </c>
      <c r="R108" s="2"/>
      <c r="S108" s="2" t="s">
        <v>63</v>
      </c>
      <c r="T108" s="2"/>
      <c r="U108" s="2" t="s">
        <v>65</v>
      </c>
      <c r="V108" s="2" t="s">
        <v>226</v>
      </c>
      <c r="W108" s="2" t="s">
        <v>315</v>
      </c>
      <c r="X108" s="2"/>
      <c r="Y108" s="2" t="s">
        <v>79</v>
      </c>
      <c r="Z108" s="2"/>
      <c r="AA108" s="2"/>
      <c r="AB108" s="2"/>
      <c r="AC108" s="2" t="n">
        <v>5</v>
      </c>
      <c r="AD108" s="2" t="n">
        <v>4</v>
      </c>
      <c r="AE108" s="2" t="n">
        <v>0</v>
      </c>
      <c r="AF108" s="2" t="n">
        <v>0.0031</v>
      </c>
      <c r="AG108" s="2" t="s">
        <v>666</v>
      </c>
    </row>
    <row r="109" customFormat="false" ht="23.85" hidden="false" customHeight="false" outlineLevel="0" collapsed="false">
      <c r="A109" s="2" t="s">
        <v>667</v>
      </c>
      <c r="B109" s="2" t="s">
        <v>668</v>
      </c>
      <c r="C109" s="2" t="s">
        <v>576</v>
      </c>
      <c r="D109" s="2"/>
      <c r="E109" s="2" t="s">
        <v>577</v>
      </c>
      <c r="F109" s="2"/>
      <c r="G109" s="2"/>
      <c r="H109" s="2" t="s">
        <v>326</v>
      </c>
      <c r="I109" s="2"/>
      <c r="J109" s="2"/>
      <c r="K109" s="2"/>
      <c r="L109" s="2"/>
      <c r="M109" s="2" t="n">
        <v>1976</v>
      </c>
      <c r="N109" s="2"/>
      <c r="O109" s="2" t="n">
        <v>1976</v>
      </c>
      <c r="P109" s="2" t="s">
        <v>61</v>
      </c>
      <c r="Q109" s="2" t="s">
        <v>586</v>
      </c>
      <c r="R109" s="2"/>
      <c r="S109" s="2" t="s">
        <v>63</v>
      </c>
      <c r="T109" s="2"/>
      <c r="U109" s="2" t="s">
        <v>65</v>
      </c>
      <c r="V109" s="2" t="s">
        <v>226</v>
      </c>
      <c r="W109" s="2" t="s">
        <v>315</v>
      </c>
      <c r="X109" s="2"/>
      <c r="Y109" s="2" t="s">
        <v>79</v>
      </c>
      <c r="Z109" s="2"/>
      <c r="AA109" s="2"/>
      <c r="AB109" s="2"/>
      <c r="AC109" s="2" t="n">
        <v>1</v>
      </c>
      <c r="AD109" s="2" t="n">
        <v>1</v>
      </c>
      <c r="AE109" s="2" t="n">
        <v>0</v>
      </c>
      <c r="AF109" s="2" t="n">
        <v>0</v>
      </c>
      <c r="AG109" s="2" t="s">
        <v>669</v>
      </c>
    </row>
    <row r="110" customFormat="false" ht="23.85" hidden="false" customHeight="false" outlineLevel="0" collapsed="false">
      <c r="A110" s="2" t="s">
        <v>670</v>
      </c>
      <c r="B110" s="2" t="s">
        <v>671</v>
      </c>
      <c r="C110" s="2" t="s">
        <v>576</v>
      </c>
      <c r="D110" s="2"/>
      <c r="E110" s="2" t="s">
        <v>577</v>
      </c>
      <c r="F110" s="2"/>
      <c r="G110" s="2"/>
      <c r="H110" s="2" t="s">
        <v>326</v>
      </c>
      <c r="I110" s="2"/>
      <c r="J110" s="2"/>
      <c r="K110" s="2"/>
      <c r="L110" s="2"/>
      <c r="M110" s="2" t="n">
        <v>1976</v>
      </c>
      <c r="N110" s="2"/>
      <c r="O110" s="2" t="n">
        <v>1976</v>
      </c>
      <c r="P110" s="2" t="s">
        <v>61</v>
      </c>
      <c r="Q110" s="2" t="s">
        <v>601</v>
      </c>
      <c r="R110" s="2"/>
      <c r="S110" s="2" t="s">
        <v>63</v>
      </c>
      <c r="T110" s="2"/>
      <c r="U110" s="2" t="s">
        <v>65</v>
      </c>
      <c r="V110" s="2" t="s">
        <v>226</v>
      </c>
      <c r="W110" s="2" t="s">
        <v>315</v>
      </c>
      <c r="X110" s="2"/>
      <c r="Y110" s="2" t="s">
        <v>79</v>
      </c>
      <c r="Z110" s="2"/>
      <c r="AA110" s="2"/>
      <c r="AB110" s="2"/>
      <c r="AC110" s="2" t="n">
        <v>3</v>
      </c>
      <c r="AD110" s="2" t="n">
        <v>3</v>
      </c>
      <c r="AE110" s="2" t="n">
        <v>0</v>
      </c>
      <c r="AF110" s="2" t="n">
        <v>0</v>
      </c>
      <c r="AG110" s="2" t="s">
        <v>672</v>
      </c>
    </row>
    <row r="111" customFormat="false" ht="23.85" hidden="false" customHeight="false" outlineLevel="0" collapsed="false">
      <c r="A111" s="2" t="s">
        <v>673</v>
      </c>
      <c r="B111" s="2" t="s">
        <v>674</v>
      </c>
      <c r="C111" s="2" t="s">
        <v>576</v>
      </c>
      <c r="D111" s="2"/>
      <c r="E111" s="2" t="s">
        <v>577</v>
      </c>
      <c r="F111" s="2"/>
      <c r="G111" s="2"/>
      <c r="H111" s="2" t="s">
        <v>326</v>
      </c>
      <c r="I111" s="2"/>
      <c r="J111" s="2"/>
      <c r="K111" s="2"/>
      <c r="L111" s="2"/>
      <c r="M111" s="2" t="n">
        <v>1976</v>
      </c>
      <c r="N111" s="2"/>
      <c r="O111" s="2" t="n">
        <v>1976</v>
      </c>
      <c r="P111" s="2" t="s">
        <v>61</v>
      </c>
      <c r="Q111" s="2" t="s">
        <v>601</v>
      </c>
      <c r="R111" s="2"/>
      <c r="S111" s="2" t="s">
        <v>63</v>
      </c>
      <c r="T111" s="2"/>
      <c r="U111" s="2" t="s">
        <v>65</v>
      </c>
      <c r="V111" s="2" t="s">
        <v>226</v>
      </c>
      <c r="W111" s="2" t="s">
        <v>315</v>
      </c>
      <c r="X111" s="2"/>
      <c r="Y111" s="2" t="s">
        <v>79</v>
      </c>
      <c r="Z111" s="2"/>
      <c r="AA111" s="2"/>
      <c r="AB111" s="2"/>
      <c r="AC111" s="2" t="n">
        <v>2</v>
      </c>
      <c r="AD111" s="2" t="n">
        <v>2</v>
      </c>
      <c r="AE111" s="2" t="n">
        <v>0</v>
      </c>
      <c r="AF111" s="2" t="n">
        <v>0</v>
      </c>
      <c r="AG111" s="2" t="s">
        <v>675</v>
      </c>
    </row>
    <row r="112" customFormat="false" ht="23.85" hidden="false" customHeight="false" outlineLevel="0" collapsed="false">
      <c r="A112" s="2" t="s">
        <v>676</v>
      </c>
      <c r="B112" s="2" t="s">
        <v>677</v>
      </c>
      <c r="C112" s="2" t="s">
        <v>605</v>
      </c>
      <c r="D112" s="2"/>
      <c r="E112" s="2" t="s">
        <v>577</v>
      </c>
      <c r="F112" s="2"/>
      <c r="G112" s="2"/>
      <c r="H112" s="2" t="s">
        <v>326</v>
      </c>
      <c r="I112" s="2"/>
      <c r="J112" s="2"/>
      <c r="K112" s="2"/>
      <c r="L112" s="2"/>
      <c r="M112" s="2" t="n">
        <v>1976</v>
      </c>
      <c r="N112" s="2"/>
      <c r="O112" s="2" t="n">
        <v>1976</v>
      </c>
      <c r="P112" s="2" t="s">
        <v>61</v>
      </c>
      <c r="Q112" s="2" t="s">
        <v>606</v>
      </c>
      <c r="R112" s="2"/>
      <c r="S112" s="2" t="s">
        <v>63</v>
      </c>
      <c r="T112" s="2"/>
      <c r="U112" s="2" t="s">
        <v>65</v>
      </c>
      <c r="V112" s="2" t="s">
        <v>66</v>
      </c>
      <c r="W112" s="2" t="s">
        <v>678</v>
      </c>
      <c r="X112" s="2"/>
      <c r="Y112" s="2" t="s">
        <v>79</v>
      </c>
      <c r="Z112" s="2" t="s">
        <v>608</v>
      </c>
      <c r="AA112" s="2" t="s">
        <v>609</v>
      </c>
      <c r="AB112" s="2" t="s">
        <v>679</v>
      </c>
      <c r="AC112" s="2" t="n">
        <v>3</v>
      </c>
      <c r="AD112" s="2" t="n">
        <v>3</v>
      </c>
      <c r="AE112" s="2" t="n">
        <v>0</v>
      </c>
      <c r="AF112" s="2" t="n">
        <v>0</v>
      </c>
      <c r="AG112" s="2" t="s">
        <v>680</v>
      </c>
    </row>
    <row r="113" customFormat="false" ht="23.85" hidden="false" customHeight="false" outlineLevel="0" collapsed="false">
      <c r="A113" s="2" t="s">
        <v>681</v>
      </c>
      <c r="B113" s="2" t="s">
        <v>682</v>
      </c>
      <c r="C113" s="2" t="s">
        <v>605</v>
      </c>
      <c r="D113" s="2"/>
      <c r="E113" s="2" t="s">
        <v>577</v>
      </c>
      <c r="F113" s="2"/>
      <c r="G113" s="2"/>
      <c r="H113" s="2" t="s">
        <v>326</v>
      </c>
      <c r="I113" s="2"/>
      <c r="J113" s="2"/>
      <c r="K113" s="2"/>
      <c r="L113" s="2"/>
      <c r="M113" s="2" t="n">
        <v>1976</v>
      </c>
      <c r="N113" s="2"/>
      <c r="O113" s="2" t="n">
        <v>1976</v>
      </c>
      <c r="P113" s="2" t="s">
        <v>61</v>
      </c>
      <c r="Q113" s="2" t="s">
        <v>606</v>
      </c>
      <c r="R113" s="2"/>
      <c r="S113" s="2" t="s">
        <v>63</v>
      </c>
      <c r="T113" s="2"/>
      <c r="U113" s="2" t="s">
        <v>65</v>
      </c>
      <c r="V113" s="2" t="s">
        <v>66</v>
      </c>
      <c r="W113" s="2" t="s">
        <v>641</v>
      </c>
      <c r="X113" s="2"/>
      <c r="Y113" s="2" t="s">
        <v>79</v>
      </c>
      <c r="Z113" s="2" t="s">
        <v>608</v>
      </c>
      <c r="AA113" s="2" t="s">
        <v>615</v>
      </c>
      <c r="AB113" s="2" t="s">
        <v>683</v>
      </c>
      <c r="AC113" s="2" t="n">
        <v>2</v>
      </c>
      <c r="AD113" s="2" t="n">
        <v>2</v>
      </c>
      <c r="AE113" s="2" t="n">
        <v>0</v>
      </c>
      <c r="AF113" s="2" t="n">
        <v>0</v>
      </c>
      <c r="AG113" s="2" t="s">
        <v>684</v>
      </c>
    </row>
    <row r="114" customFormat="false" ht="23.85" hidden="false" customHeight="false" outlineLevel="0" collapsed="false">
      <c r="A114" s="2" t="s">
        <v>685</v>
      </c>
      <c r="B114" s="2" t="s">
        <v>686</v>
      </c>
      <c r="C114" s="2" t="s">
        <v>576</v>
      </c>
      <c r="D114" s="2"/>
      <c r="E114" s="2" t="s">
        <v>577</v>
      </c>
      <c r="F114" s="2"/>
      <c r="G114" s="2"/>
      <c r="H114" s="2" t="s">
        <v>326</v>
      </c>
      <c r="I114" s="2"/>
      <c r="J114" s="2"/>
      <c r="K114" s="2"/>
      <c r="L114" s="2"/>
      <c r="M114" s="2" t="n">
        <v>1977</v>
      </c>
      <c r="N114" s="2"/>
      <c r="O114" s="2" t="n">
        <v>1977</v>
      </c>
      <c r="P114" s="2" t="s">
        <v>61</v>
      </c>
      <c r="Q114" s="2" t="s">
        <v>687</v>
      </c>
      <c r="R114" s="2"/>
      <c r="S114" s="2" t="s">
        <v>63</v>
      </c>
      <c r="T114" s="2"/>
      <c r="U114" s="2" t="s">
        <v>65</v>
      </c>
      <c r="V114" s="2" t="s">
        <v>226</v>
      </c>
      <c r="W114" s="2" t="s">
        <v>315</v>
      </c>
      <c r="X114" s="2"/>
      <c r="Y114" s="2" t="s">
        <v>79</v>
      </c>
      <c r="Z114" s="2"/>
      <c r="AA114" s="2"/>
      <c r="AB114" s="2"/>
      <c r="AC114" s="2" t="n">
        <v>5</v>
      </c>
      <c r="AD114" s="2" t="n">
        <v>5</v>
      </c>
      <c r="AE114" s="2" t="n">
        <v>0</v>
      </c>
      <c r="AF114" s="2" t="n">
        <v>0</v>
      </c>
      <c r="AG114" s="2" t="s">
        <v>688</v>
      </c>
    </row>
    <row r="115" customFormat="false" ht="23.85" hidden="false" customHeight="false" outlineLevel="0" collapsed="false">
      <c r="A115" s="2" t="s">
        <v>689</v>
      </c>
      <c r="B115" s="2" t="s">
        <v>690</v>
      </c>
      <c r="C115" s="2" t="s">
        <v>576</v>
      </c>
      <c r="D115" s="2"/>
      <c r="E115" s="2" t="s">
        <v>577</v>
      </c>
      <c r="F115" s="2"/>
      <c r="G115" s="2"/>
      <c r="H115" s="2" t="s">
        <v>326</v>
      </c>
      <c r="I115" s="2"/>
      <c r="J115" s="2"/>
      <c r="K115" s="2"/>
      <c r="L115" s="2"/>
      <c r="M115" s="2" t="n">
        <v>1977</v>
      </c>
      <c r="N115" s="2"/>
      <c r="O115" s="2" t="n">
        <v>1977</v>
      </c>
      <c r="P115" s="2" t="s">
        <v>61</v>
      </c>
      <c r="Q115" s="2" t="s">
        <v>601</v>
      </c>
      <c r="R115" s="2"/>
      <c r="S115" s="2" t="s">
        <v>63</v>
      </c>
      <c r="T115" s="2"/>
      <c r="U115" s="2" t="s">
        <v>65</v>
      </c>
      <c r="V115" s="2" t="s">
        <v>226</v>
      </c>
      <c r="W115" s="2" t="s">
        <v>315</v>
      </c>
      <c r="X115" s="2"/>
      <c r="Y115" s="2" t="s">
        <v>79</v>
      </c>
      <c r="Z115" s="2"/>
      <c r="AA115" s="2"/>
      <c r="AB115" s="2"/>
      <c r="AC115" s="2" t="n">
        <v>3</v>
      </c>
      <c r="AD115" s="2" t="n">
        <v>3</v>
      </c>
      <c r="AE115" s="2" t="n">
        <v>0</v>
      </c>
      <c r="AF115" s="2" t="n">
        <v>0</v>
      </c>
      <c r="AG115" s="2" t="s">
        <v>691</v>
      </c>
    </row>
    <row r="116" customFormat="false" ht="68.65" hidden="false" customHeight="false" outlineLevel="0" collapsed="false">
      <c r="A116" s="2" t="s">
        <v>692</v>
      </c>
      <c r="B116" s="2" t="s">
        <v>693</v>
      </c>
      <c r="C116" s="2" t="s">
        <v>576</v>
      </c>
      <c r="D116" s="2"/>
      <c r="E116" s="2" t="s">
        <v>577</v>
      </c>
      <c r="F116" s="2"/>
      <c r="G116" s="2"/>
      <c r="H116" s="2" t="s">
        <v>326</v>
      </c>
      <c r="I116" s="2"/>
      <c r="J116" s="2"/>
      <c r="K116" s="2"/>
      <c r="L116" s="2"/>
      <c r="M116" s="2" t="n">
        <v>1977</v>
      </c>
      <c r="N116" s="2"/>
      <c r="O116" s="2" t="n">
        <v>1977</v>
      </c>
      <c r="P116" s="2" t="s">
        <v>61</v>
      </c>
      <c r="Q116" s="2" t="s">
        <v>620</v>
      </c>
      <c r="R116" s="2"/>
      <c r="S116" s="2" t="s">
        <v>63</v>
      </c>
      <c r="T116" s="2"/>
      <c r="U116" s="2" t="s">
        <v>65</v>
      </c>
      <c r="V116" s="2" t="s">
        <v>66</v>
      </c>
      <c r="W116" s="2" t="s">
        <v>694</v>
      </c>
      <c r="X116" s="2"/>
      <c r="Y116" s="2" t="s">
        <v>79</v>
      </c>
      <c r="Z116" s="2"/>
      <c r="AA116" s="2"/>
      <c r="AB116" s="2"/>
      <c r="AC116" s="2" t="n">
        <v>3</v>
      </c>
      <c r="AD116" s="2" t="n">
        <v>2</v>
      </c>
      <c r="AE116" s="2" t="n">
        <v>0</v>
      </c>
      <c r="AF116" s="2" t="n">
        <v>0</v>
      </c>
      <c r="AG116" s="2" t="s">
        <v>695</v>
      </c>
    </row>
    <row r="117" customFormat="false" ht="23.85" hidden="false" customHeight="false" outlineLevel="0" collapsed="false">
      <c r="A117" s="2" t="s">
        <v>696</v>
      </c>
      <c r="B117" s="2" t="s">
        <v>697</v>
      </c>
      <c r="C117" s="2" t="s">
        <v>576</v>
      </c>
      <c r="D117" s="2"/>
      <c r="E117" s="2" t="s">
        <v>577</v>
      </c>
      <c r="F117" s="2"/>
      <c r="G117" s="2"/>
      <c r="H117" s="2" t="s">
        <v>326</v>
      </c>
      <c r="I117" s="2"/>
      <c r="J117" s="2"/>
      <c r="K117" s="2"/>
      <c r="L117" s="2"/>
      <c r="M117" s="2" t="n">
        <v>1977</v>
      </c>
      <c r="N117" s="2"/>
      <c r="O117" s="2" t="n">
        <v>1977</v>
      </c>
      <c r="P117" s="2" t="s">
        <v>61</v>
      </c>
      <c r="Q117" s="2" t="s">
        <v>698</v>
      </c>
      <c r="R117" s="2"/>
      <c r="S117" s="2" t="s">
        <v>63</v>
      </c>
      <c r="T117" s="2"/>
      <c r="U117" s="2" t="s">
        <v>65</v>
      </c>
      <c r="V117" s="2" t="s">
        <v>226</v>
      </c>
      <c r="W117" s="2" t="s">
        <v>315</v>
      </c>
      <c r="X117" s="2"/>
      <c r="Y117" s="2" t="s">
        <v>79</v>
      </c>
      <c r="Z117" s="2"/>
      <c r="AA117" s="2"/>
      <c r="AB117" s="2"/>
      <c r="AC117" s="2" t="n">
        <v>1</v>
      </c>
      <c r="AD117" s="2" t="n">
        <v>1</v>
      </c>
      <c r="AE117" s="2" t="n">
        <v>0</v>
      </c>
      <c r="AF117" s="2" t="n">
        <v>0</v>
      </c>
      <c r="AG117" s="2" t="s">
        <v>699</v>
      </c>
    </row>
    <row r="118" customFormat="false" ht="23.85" hidden="false" customHeight="false" outlineLevel="0" collapsed="false">
      <c r="A118" s="2" t="s">
        <v>700</v>
      </c>
      <c r="B118" s="2" t="s">
        <v>701</v>
      </c>
      <c r="C118" s="2" t="s">
        <v>605</v>
      </c>
      <c r="D118" s="2"/>
      <c r="E118" s="2" t="s">
        <v>577</v>
      </c>
      <c r="F118" s="2"/>
      <c r="G118" s="2"/>
      <c r="H118" s="2" t="s">
        <v>326</v>
      </c>
      <c r="I118" s="2"/>
      <c r="J118" s="2"/>
      <c r="K118" s="2"/>
      <c r="L118" s="2"/>
      <c r="M118" s="2" t="n">
        <v>1977</v>
      </c>
      <c r="N118" s="2"/>
      <c r="O118" s="2" t="n">
        <v>1977</v>
      </c>
      <c r="P118" s="2" t="s">
        <v>61</v>
      </c>
      <c r="Q118" s="2" t="s">
        <v>606</v>
      </c>
      <c r="R118" s="2"/>
      <c r="S118" s="2" t="s">
        <v>63</v>
      </c>
      <c r="T118" s="2"/>
      <c r="U118" s="2" t="s">
        <v>65</v>
      </c>
      <c r="V118" s="2" t="s">
        <v>66</v>
      </c>
      <c r="W118" s="2" t="s">
        <v>641</v>
      </c>
      <c r="X118" s="2"/>
      <c r="Y118" s="2" t="s">
        <v>79</v>
      </c>
      <c r="Z118" s="2" t="s">
        <v>608</v>
      </c>
      <c r="AA118" s="2" t="s">
        <v>609</v>
      </c>
      <c r="AB118" s="2" t="s">
        <v>702</v>
      </c>
      <c r="AC118" s="2" t="n">
        <v>2</v>
      </c>
      <c r="AD118" s="2" t="n">
        <v>2</v>
      </c>
      <c r="AE118" s="2" t="n">
        <v>0</v>
      </c>
      <c r="AF118" s="2" t="n">
        <v>0</v>
      </c>
      <c r="AG118" s="2" t="s">
        <v>703</v>
      </c>
    </row>
    <row r="119" customFormat="false" ht="35.05" hidden="false" customHeight="false" outlineLevel="0" collapsed="false">
      <c r="A119" s="2" t="s">
        <v>704</v>
      </c>
      <c r="B119" s="2" t="s">
        <v>705</v>
      </c>
      <c r="C119" s="2" t="s">
        <v>605</v>
      </c>
      <c r="D119" s="2"/>
      <c r="E119" s="2" t="s">
        <v>577</v>
      </c>
      <c r="F119" s="2"/>
      <c r="G119" s="2"/>
      <c r="H119" s="2" t="s">
        <v>326</v>
      </c>
      <c r="I119" s="2"/>
      <c r="J119" s="2"/>
      <c r="K119" s="2"/>
      <c r="L119" s="2"/>
      <c r="M119" s="2" t="n">
        <v>1977</v>
      </c>
      <c r="N119" s="2"/>
      <c r="O119" s="2" t="n">
        <v>1977</v>
      </c>
      <c r="P119" s="2" t="s">
        <v>61</v>
      </c>
      <c r="Q119" s="2" t="s">
        <v>606</v>
      </c>
      <c r="R119" s="2"/>
      <c r="S119" s="2" t="s">
        <v>63</v>
      </c>
      <c r="T119" s="2"/>
      <c r="U119" s="2" t="s">
        <v>65</v>
      </c>
      <c r="V119" s="2" t="s">
        <v>66</v>
      </c>
      <c r="W119" s="2" t="s">
        <v>91</v>
      </c>
      <c r="X119" s="2"/>
      <c r="Y119" s="2" t="s">
        <v>79</v>
      </c>
      <c r="Z119" s="2" t="s">
        <v>608</v>
      </c>
      <c r="AA119" s="2" t="s">
        <v>706</v>
      </c>
      <c r="AB119" s="2" t="s">
        <v>707</v>
      </c>
      <c r="AC119" s="2" t="n">
        <v>4</v>
      </c>
      <c r="AD119" s="2" t="n">
        <v>4</v>
      </c>
      <c r="AE119" s="2" t="n">
        <v>0</v>
      </c>
      <c r="AF119" s="2" t="n">
        <v>0</v>
      </c>
      <c r="AG119" s="2" t="s">
        <v>708</v>
      </c>
    </row>
    <row r="120" customFormat="false" ht="23.85" hidden="false" customHeight="false" outlineLevel="0" collapsed="false">
      <c r="A120" s="2" t="s">
        <v>709</v>
      </c>
      <c r="B120" s="2" t="s">
        <v>710</v>
      </c>
      <c r="C120" s="2" t="s">
        <v>576</v>
      </c>
      <c r="D120" s="2"/>
      <c r="E120" s="2" t="s">
        <v>577</v>
      </c>
      <c r="F120" s="2"/>
      <c r="G120" s="2"/>
      <c r="H120" s="2" t="s">
        <v>326</v>
      </c>
      <c r="I120" s="2"/>
      <c r="J120" s="2"/>
      <c r="K120" s="2"/>
      <c r="L120" s="2"/>
      <c r="M120" s="2" t="n">
        <v>1978</v>
      </c>
      <c r="N120" s="2"/>
      <c r="O120" s="2" t="n">
        <v>1978</v>
      </c>
      <c r="P120" s="2" t="s">
        <v>61</v>
      </c>
      <c r="Q120" s="2" t="s">
        <v>711</v>
      </c>
      <c r="R120" s="2"/>
      <c r="S120" s="2" t="s">
        <v>63</v>
      </c>
      <c r="T120" s="2"/>
      <c r="U120" s="2" t="s">
        <v>65</v>
      </c>
      <c r="V120" s="2" t="s">
        <v>226</v>
      </c>
      <c r="W120" s="2" t="s">
        <v>315</v>
      </c>
      <c r="X120" s="2"/>
      <c r="Y120" s="2" t="s">
        <v>79</v>
      </c>
      <c r="Z120" s="2"/>
      <c r="AA120" s="2"/>
      <c r="AB120" s="2"/>
      <c r="AC120" s="2" t="n">
        <v>1</v>
      </c>
      <c r="AD120" s="2" t="n">
        <v>1</v>
      </c>
      <c r="AE120" s="2" t="n">
        <v>0</v>
      </c>
      <c r="AF120" s="2" t="n">
        <v>0</v>
      </c>
      <c r="AG120" s="2" t="s">
        <v>712</v>
      </c>
    </row>
    <row r="121" customFormat="false" ht="23.85" hidden="false" customHeight="false" outlineLevel="0" collapsed="false">
      <c r="A121" s="2" t="s">
        <v>713</v>
      </c>
      <c r="B121" s="2" t="s">
        <v>714</v>
      </c>
      <c r="C121" s="2" t="s">
        <v>576</v>
      </c>
      <c r="D121" s="2"/>
      <c r="E121" s="2" t="s">
        <v>577</v>
      </c>
      <c r="F121" s="2"/>
      <c r="G121" s="2"/>
      <c r="H121" s="2" t="s">
        <v>326</v>
      </c>
      <c r="I121" s="2"/>
      <c r="J121" s="2"/>
      <c r="K121" s="2"/>
      <c r="L121" s="2"/>
      <c r="M121" s="2" t="n">
        <v>1979</v>
      </c>
      <c r="N121" s="2"/>
      <c r="O121" s="2" t="n">
        <v>1979</v>
      </c>
      <c r="P121" s="2" t="s">
        <v>61</v>
      </c>
      <c r="Q121" s="2" t="s">
        <v>601</v>
      </c>
      <c r="R121" s="2"/>
      <c r="S121" s="2" t="s">
        <v>63</v>
      </c>
      <c r="T121" s="2"/>
      <c r="U121" s="2" t="s">
        <v>65</v>
      </c>
      <c r="V121" s="2" t="s">
        <v>226</v>
      </c>
      <c r="W121" s="2" t="s">
        <v>315</v>
      </c>
      <c r="X121" s="2"/>
      <c r="Y121" s="2" t="s">
        <v>79</v>
      </c>
      <c r="Z121" s="2"/>
      <c r="AA121" s="2"/>
      <c r="AB121" s="2"/>
      <c r="AC121" s="2" t="n">
        <v>2</v>
      </c>
      <c r="AD121" s="2" t="n">
        <v>2</v>
      </c>
      <c r="AE121" s="2" t="n">
        <v>0</v>
      </c>
      <c r="AF121" s="2" t="n">
        <v>0</v>
      </c>
      <c r="AG121" s="2" t="s">
        <v>715</v>
      </c>
    </row>
    <row r="122" customFormat="false" ht="23.85" hidden="false" customHeight="false" outlineLevel="0" collapsed="false">
      <c r="A122" s="2" t="s">
        <v>716</v>
      </c>
      <c r="B122" s="2" t="s">
        <v>717</v>
      </c>
      <c r="C122" s="2" t="s">
        <v>605</v>
      </c>
      <c r="D122" s="2"/>
      <c r="E122" s="2" t="s">
        <v>577</v>
      </c>
      <c r="F122" s="2"/>
      <c r="G122" s="2"/>
      <c r="H122" s="2" t="s">
        <v>326</v>
      </c>
      <c r="I122" s="2"/>
      <c r="J122" s="2"/>
      <c r="K122" s="2"/>
      <c r="L122" s="2"/>
      <c r="M122" s="2" t="n">
        <v>1979</v>
      </c>
      <c r="N122" s="2"/>
      <c r="O122" s="2" t="n">
        <v>1979</v>
      </c>
      <c r="P122" s="2" t="s">
        <v>61</v>
      </c>
      <c r="Q122" s="2" t="s">
        <v>606</v>
      </c>
      <c r="R122" s="2"/>
      <c r="S122" s="2" t="s">
        <v>63</v>
      </c>
      <c r="T122" s="2"/>
      <c r="U122" s="2" t="s">
        <v>65</v>
      </c>
      <c r="V122" s="2" t="s">
        <v>66</v>
      </c>
      <c r="W122" s="2" t="s">
        <v>718</v>
      </c>
      <c r="X122" s="2"/>
      <c r="Y122" s="2" t="s">
        <v>79</v>
      </c>
      <c r="Z122" s="2" t="s">
        <v>608</v>
      </c>
      <c r="AA122" s="2" t="s">
        <v>615</v>
      </c>
      <c r="AB122" s="2" t="s">
        <v>719</v>
      </c>
      <c r="AC122" s="2" t="n">
        <v>4</v>
      </c>
      <c r="AD122" s="2" t="n">
        <v>4</v>
      </c>
      <c r="AE122" s="2" t="n">
        <v>0</v>
      </c>
      <c r="AF122" s="2" t="n">
        <v>0</v>
      </c>
      <c r="AG122" s="2" t="s">
        <v>720</v>
      </c>
    </row>
    <row r="123" customFormat="false" ht="35.05" hidden="false" customHeight="false" outlineLevel="0" collapsed="false">
      <c r="A123" s="2" t="s">
        <v>721</v>
      </c>
      <c r="B123" s="2" t="s">
        <v>722</v>
      </c>
      <c r="C123" s="2" t="s">
        <v>605</v>
      </c>
      <c r="D123" s="2"/>
      <c r="E123" s="2" t="s">
        <v>577</v>
      </c>
      <c r="F123" s="2"/>
      <c r="G123" s="2"/>
      <c r="H123" s="2" t="s">
        <v>326</v>
      </c>
      <c r="I123" s="2"/>
      <c r="J123" s="2"/>
      <c r="K123" s="2"/>
      <c r="L123" s="2"/>
      <c r="M123" s="2" t="n">
        <v>1980</v>
      </c>
      <c r="N123" s="2"/>
      <c r="O123" s="2" t="n">
        <v>1980</v>
      </c>
      <c r="P123" s="2" t="s">
        <v>61</v>
      </c>
      <c r="Q123" s="2" t="s">
        <v>606</v>
      </c>
      <c r="R123" s="2"/>
      <c r="S123" s="2" t="s">
        <v>63</v>
      </c>
      <c r="T123" s="2"/>
      <c r="U123" s="2" t="s">
        <v>65</v>
      </c>
      <c r="V123" s="2" t="s">
        <v>66</v>
      </c>
      <c r="W123" s="2" t="s">
        <v>442</v>
      </c>
      <c r="X123" s="2"/>
      <c r="Y123" s="2" t="s">
        <v>79</v>
      </c>
      <c r="Z123" s="2" t="s">
        <v>608</v>
      </c>
      <c r="AA123" s="2" t="s">
        <v>609</v>
      </c>
      <c r="AB123" s="2" t="s">
        <v>723</v>
      </c>
      <c r="AC123" s="2" t="n">
        <v>3</v>
      </c>
      <c r="AD123" s="2" t="n">
        <v>3</v>
      </c>
      <c r="AE123" s="2" t="n">
        <v>0</v>
      </c>
      <c r="AF123" s="2" t="n">
        <v>0</v>
      </c>
      <c r="AG123" s="2" t="s">
        <v>724</v>
      </c>
    </row>
    <row r="124" customFormat="false" ht="23.85" hidden="false" customHeight="false" outlineLevel="0" collapsed="false">
      <c r="A124" s="2" t="s">
        <v>725</v>
      </c>
      <c r="B124" s="2" t="s">
        <v>726</v>
      </c>
      <c r="C124" s="2" t="s">
        <v>576</v>
      </c>
      <c r="D124" s="2"/>
      <c r="E124" s="2" t="s">
        <v>577</v>
      </c>
      <c r="F124" s="2"/>
      <c r="G124" s="2"/>
      <c r="H124" s="2" t="s">
        <v>326</v>
      </c>
      <c r="I124" s="2"/>
      <c r="J124" s="2"/>
      <c r="K124" s="2"/>
      <c r="L124" s="2"/>
      <c r="M124" s="2" t="n">
        <v>1981</v>
      </c>
      <c r="N124" s="2"/>
      <c r="O124" s="2" t="n">
        <v>1981</v>
      </c>
      <c r="P124" s="2" t="s">
        <v>61</v>
      </c>
      <c r="Q124" s="2" t="s">
        <v>601</v>
      </c>
      <c r="R124" s="2"/>
      <c r="S124" s="2" t="s">
        <v>63</v>
      </c>
      <c r="T124" s="2"/>
      <c r="U124" s="2" t="s">
        <v>65</v>
      </c>
      <c r="V124" s="2" t="s">
        <v>226</v>
      </c>
      <c r="W124" s="2" t="s">
        <v>315</v>
      </c>
      <c r="X124" s="2"/>
      <c r="Y124" s="2" t="s">
        <v>79</v>
      </c>
      <c r="Z124" s="2"/>
      <c r="AA124" s="2"/>
      <c r="AB124" s="2"/>
      <c r="AC124" s="2" t="n">
        <v>2</v>
      </c>
      <c r="AD124" s="2" t="n">
        <v>2</v>
      </c>
      <c r="AE124" s="2" t="n">
        <v>0</v>
      </c>
      <c r="AF124" s="2" t="n">
        <v>0</v>
      </c>
      <c r="AG124" s="2" t="s">
        <v>727</v>
      </c>
    </row>
    <row r="125" customFormat="false" ht="23.85" hidden="false" customHeight="false" outlineLevel="0" collapsed="false">
      <c r="A125" s="2" t="s">
        <v>728</v>
      </c>
      <c r="B125" s="2" t="s">
        <v>729</v>
      </c>
      <c r="C125" s="2" t="s">
        <v>576</v>
      </c>
      <c r="D125" s="2"/>
      <c r="E125" s="2" t="s">
        <v>577</v>
      </c>
      <c r="F125" s="2"/>
      <c r="G125" s="2"/>
      <c r="H125" s="2" t="s">
        <v>326</v>
      </c>
      <c r="I125" s="2"/>
      <c r="J125" s="2"/>
      <c r="K125" s="2"/>
      <c r="L125" s="2"/>
      <c r="M125" s="2" t="n">
        <v>1982</v>
      </c>
      <c r="N125" s="2"/>
      <c r="O125" s="2" t="n">
        <v>1982</v>
      </c>
      <c r="P125" s="2" t="s">
        <v>61</v>
      </c>
      <c r="Q125" s="2" t="s">
        <v>601</v>
      </c>
      <c r="R125" s="2"/>
      <c r="S125" s="2" t="s">
        <v>63</v>
      </c>
      <c r="T125" s="2"/>
      <c r="U125" s="2" t="s">
        <v>65</v>
      </c>
      <c r="V125" s="2" t="s">
        <v>226</v>
      </c>
      <c r="W125" s="2" t="s">
        <v>315</v>
      </c>
      <c r="X125" s="2"/>
      <c r="Y125" s="2" t="s">
        <v>79</v>
      </c>
      <c r="Z125" s="2"/>
      <c r="AA125" s="2"/>
      <c r="AB125" s="2"/>
      <c r="AC125" s="2" t="n">
        <v>2</v>
      </c>
      <c r="AD125" s="2" t="n">
        <v>2</v>
      </c>
      <c r="AE125" s="2" t="n">
        <v>0</v>
      </c>
      <c r="AF125" s="2" t="n">
        <v>0</v>
      </c>
      <c r="AG125" s="2" t="s">
        <v>730</v>
      </c>
    </row>
    <row r="126" customFormat="false" ht="23.85" hidden="false" customHeight="false" outlineLevel="0" collapsed="false">
      <c r="A126" s="2" t="s">
        <v>731</v>
      </c>
      <c r="B126" s="2" t="s">
        <v>732</v>
      </c>
      <c r="C126" s="2" t="s">
        <v>576</v>
      </c>
      <c r="D126" s="2"/>
      <c r="E126" s="2" t="s">
        <v>577</v>
      </c>
      <c r="F126" s="2"/>
      <c r="G126" s="2"/>
      <c r="H126" s="2" t="s">
        <v>326</v>
      </c>
      <c r="I126" s="2"/>
      <c r="J126" s="2"/>
      <c r="K126" s="2"/>
      <c r="L126" s="2"/>
      <c r="M126" s="2" t="n">
        <v>1987</v>
      </c>
      <c r="N126" s="2"/>
      <c r="O126" s="2" t="n">
        <v>1987</v>
      </c>
      <c r="P126" s="2" t="s">
        <v>61</v>
      </c>
      <c r="Q126" s="2" t="s">
        <v>711</v>
      </c>
      <c r="R126" s="2"/>
      <c r="S126" s="2" t="s">
        <v>63</v>
      </c>
      <c r="T126" s="2"/>
      <c r="U126" s="2" t="s">
        <v>65</v>
      </c>
      <c r="V126" s="2" t="s">
        <v>226</v>
      </c>
      <c r="W126" s="2" t="s">
        <v>315</v>
      </c>
      <c r="X126" s="2"/>
      <c r="Y126" s="2" t="s">
        <v>79</v>
      </c>
      <c r="Z126" s="2"/>
      <c r="AA126" s="2"/>
      <c r="AB126" s="2"/>
      <c r="AC126" s="2" t="n">
        <v>3</v>
      </c>
      <c r="AD126" s="2" t="n">
        <v>3</v>
      </c>
      <c r="AE126" s="2" t="n">
        <v>0</v>
      </c>
      <c r="AF126" s="2" t="n">
        <v>0</v>
      </c>
      <c r="AG126" s="2" t="s">
        <v>733</v>
      </c>
    </row>
    <row r="127" customFormat="false" ht="35.05" hidden="false" customHeight="false" outlineLevel="0" collapsed="false">
      <c r="A127" s="2" t="s">
        <v>734</v>
      </c>
      <c r="B127" s="2" t="s">
        <v>735</v>
      </c>
      <c r="C127" s="2" t="s">
        <v>605</v>
      </c>
      <c r="D127" s="2"/>
      <c r="E127" s="2" t="s">
        <v>577</v>
      </c>
      <c r="F127" s="2"/>
      <c r="G127" s="2"/>
      <c r="H127" s="2" t="s">
        <v>326</v>
      </c>
      <c r="I127" s="2"/>
      <c r="J127" s="2"/>
      <c r="K127" s="2"/>
      <c r="L127" s="2"/>
      <c r="M127" s="2" t="n">
        <v>1987</v>
      </c>
      <c r="N127" s="2"/>
      <c r="O127" s="2" t="n">
        <v>1987</v>
      </c>
      <c r="P127" s="2" t="s">
        <v>61</v>
      </c>
      <c r="Q127" s="2" t="s">
        <v>606</v>
      </c>
      <c r="R127" s="2"/>
      <c r="S127" s="2" t="s">
        <v>63</v>
      </c>
      <c r="T127" s="2"/>
      <c r="U127" s="2" t="s">
        <v>65</v>
      </c>
      <c r="V127" s="2" t="s">
        <v>66</v>
      </c>
      <c r="W127" s="2" t="s">
        <v>736</v>
      </c>
      <c r="X127" s="2"/>
      <c r="Y127" s="2" t="s">
        <v>79</v>
      </c>
      <c r="Z127" s="2" t="s">
        <v>608</v>
      </c>
      <c r="AA127" s="2" t="s">
        <v>615</v>
      </c>
      <c r="AB127" s="2" t="s">
        <v>737</v>
      </c>
      <c r="AC127" s="2" t="n">
        <v>3</v>
      </c>
      <c r="AD127" s="2" t="n">
        <v>3</v>
      </c>
      <c r="AE127" s="2" t="n">
        <v>0</v>
      </c>
      <c r="AF127" s="2" t="n">
        <v>0</v>
      </c>
      <c r="AG127" s="2" t="s">
        <v>738</v>
      </c>
    </row>
    <row r="128" customFormat="false" ht="23.85" hidden="false" customHeight="false" outlineLevel="0" collapsed="false">
      <c r="A128" s="2" t="s">
        <v>739</v>
      </c>
      <c r="B128" s="2" t="s">
        <v>740</v>
      </c>
      <c r="C128" s="2" t="s">
        <v>576</v>
      </c>
      <c r="D128" s="2"/>
      <c r="E128" s="2" t="s">
        <v>577</v>
      </c>
      <c r="F128" s="2"/>
      <c r="G128" s="2"/>
      <c r="H128" s="2" t="s">
        <v>326</v>
      </c>
      <c r="I128" s="2"/>
      <c r="J128" s="2"/>
      <c r="K128" s="2"/>
      <c r="L128" s="2"/>
      <c r="M128" s="2" t="n">
        <v>1993</v>
      </c>
      <c r="N128" s="2"/>
      <c r="O128" s="2" t="n">
        <v>1993</v>
      </c>
      <c r="P128" s="2" t="s">
        <v>61</v>
      </c>
      <c r="Q128" s="2" t="s">
        <v>601</v>
      </c>
      <c r="R128" s="2"/>
      <c r="S128" s="2" t="s">
        <v>63</v>
      </c>
      <c r="T128" s="2"/>
      <c r="U128" s="2" t="s">
        <v>65</v>
      </c>
      <c r="V128" s="2" t="s">
        <v>226</v>
      </c>
      <c r="W128" s="2" t="s">
        <v>315</v>
      </c>
      <c r="X128" s="2"/>
      <c r="Y128" s="2" t="s">
        <v>79</v>
      </c>
      <c r="Z128" s="2"/>
      <c r="AA128" s="2"/>
      <c r="AB128" s="2"/>
      <c r="AC128" s="2" t="n">
        <v>1</v>
      </c>
      <c r="AD128" s="2" t="n">
        <v>1</v>
      </c>
      <c r="AE128" s="2" t="n">
        <v>0</v>
      </c>
      <c r="AF128" s="2" t="n">
        <v>0</v>
      </c>
      <c r="AG128" s="2" t="s">
        <v>741</v>
      </c>
    </row>
    <row r="129" customFormat="false" ht="23.85" hidden="false" customHeight="false" outlineLevel="0" collapsed="false">
      <c r="A129" s="2" t="s">
        <v>742</v>
      </c>
      <c r="B129" s="2" t="s">
        <v>743</v>
      </c>
      <c r="C129" s="2" t="s">
        <v>576</v>
      </c>
      <c r="D129" s="2"/>
      <c r="E129" s="2" t="s">
        <v>577</v>
      </c>
      <c r="F129" s="2"/>
      <c r="G129" s="2"/>
      <c r="H129" s="2" t="s">
        <v>326</v>
      </c>
      <c r="I129" s="2"/>
      <c r="J129" s="2"/>
      <c r="K129" s="2"/>
      <c r="L129" s="2"/>
      <c r="M129" s="2" t="n">
        <v>1993</v>
      </c>
      <c r="N129" s="2"/>
      <c r="O129" s="2" t="n">
        <v>1993</v>
      </c>
      <c r="P129" s="2" t="s">
        <v>61</v>
      </c>
      <c r="Q129" s="2" t="s">
        <v>744</v>
      </c>
      <c r="R129" s="2"/>
      <c r="S129" s="2" t="s">
        <v>63</v>
      </c>
      <c r="T129" s="2"/>
      <c r="U129" s="2" t="s">
        <v>65</v>
      </c>
      <c r="V129" s="2" t="s">
        <v>226</v>
      </c>
      <c r="W129" s="2" t="s">
        <v>315</v>
      </c>
      <c r="X129" s="2"/>
      <c r="Y129" s="2" t="s">
        <v>79</v>
      </c>
      <c r="Z129" s="2"/>
      <c r="AA129" s="2"/>
      <c r="AB129" s="2"/>
      <c r="AC129" s="2" t="n">
        <v>2</v>
      </c>
      <c r="AD129" s="2" t="n">
        <v>2</v>
      </c>
      <c r="AE129" s="2" t="n">
        <v>0</v>
      </c>
      <c r="AF129" s="2" t="n">
        <v>0</v>
      </c>
      <c r="AG129" s="2" t="s">
        <v>745</v>
      </c>
    </row>
    <row r="130" customFormat="false" ht="23.85" hidden="false" customHeight="false" outlineLevel="0" collapsed="false">
      <c r="A130" s="2" t="s">
        <v>746</v>
      </c>
      <c r="B130" s="2" t="s">
        <v>747</v>
      </c>
      <c r="C130" s="2" t="s">
        <v>576</v>
      </c>
      <c r="D130" s="2"/>
      <c r="E130" s="2" t="s">
        <v>577</v>
      </c>
      <c r="F130" s="2"/>
      <c r="G130" s="2"/>
      <c r="H130" s="2" t="s">
        <v>326</v>
      </c>
      <c r="I130" s="2"/>
      <c r="J130" s="2"/>
      <c r="K130" s="2"/>
      <c r="L130" s="2"/>
      <c r="M130" s="2" t="n">
        <v>1995</v>
      </c>
      <c r="N130" s="2"/>
      <c r="O130" s="2" t="n">
        <v>1995</v>
      </c>
      <c r="P130" s="2" t="s">
        <v>61</v>
      </c>
      <c r="Q130" s="2" t="s">
        <v>748</v>
      </c>
      <c r="R130" s="2"/>
      <c r="S130" s="2" t="s">
        <v>63</v>
      </c>
      <c r="T130" s="2"/>
      <c r="U130" s="2" t="s">
        <v>65</v>
      </c>
      <c r="V130" s="2" t="s">
        <v>226</v>
      </c>
      <c r="W130" s="2" t="s">
        <v>315</v>
      </c>
      <c r="X130" s="2"/>
      <c r="Y130" s="2" t="s">
        <v>79</v>
      </c>
      <c r="Z130" s="2"/>
      <c r="AA130" s="2"/>
      <c r="AB130" s="2"/>
      <c r="AC130" s="2" t="n">
        <v>1</v>
      </c>
      <c r="AD130" s="2" t="n">
        <v>1</v>
      </c>
      <c r="AE130" s="2" t="n">
        <v>0</v>
      </c>
      <c r="AF130" s="2" t="n">
        <v>0</v>
      </c>
      <c r="AG130" s="2" t="s">
        <v>749</v>
      </c>
    </row>
    <row r="131" customFormat="false" ht="23.85" hidden="false" customHeight="false" outlineLevel="0" collapsed="false">
      <c r="A131" s="2" t="s">
        <v>750</v>
      </c>
      <c r="B131" s="2" t="s">
        <v>751</v>
      </c>
      <c r="C131" s="2" t="s">
        <v>576</v>
      </c>
      <c r="D131" s="2"/>
      <c r="E131" s="2" t="s">
        <v>577</v>
      </c>
      <c r="F131" s="2"/>
      <c r="G131" s="2"/>
      <c r="H131" s="2" t="s">
        <v>326</v>
      </c>
      <c r="I131" s="2"/>
      <c r="J131" s="2"/>
      <c r="K131" s="2"/>
      <c r="L131" s="2"/>
      <c r="M131" s="2" t="n">
        <v>1998</v>
      </c>
      <c r="N131" s="2"/>
      <c r="O131" s="2" t="n">
        <v>1998</v>
      </c>
      <c r="P131" s="2" t="s">
        <v>61</v>
      </c>
      <c r="Q131" s="2" t="s">
        <v>752</v>
      </c>
      <c r="R131" s="2"/>
      <c r="S131" s="2" t="s">
        <v>63</v>
      </c>
      <c r="T131" s="2"/>
      <c r="U131" s="2" t="s">
        <v>65</v>
      </c>
      <c r="V131" s="2" t="s">
        <v>226</v>
      </c>
      <c r="W131" s="2" t="s">
        <v>315</v>
      </c>
      <c r="X131" s="2"/>
      <c r="Y131" s="2" t="s">
        <v>79</v>
      </c>
      <c r="Z131" s="2"/>
      <c r="AA131" s="2"/>
      <c r="AB131" s="2"/>
      <c r="AC131" s="2" t="n">
        <v>1</v>
      </c>
      <c r="AD131" s="2" t="n">
        <v>1</v>
      </c>
      <c r="AE131" s="2" t="n">
        <v>0</v>
      </c>
      <c r="AF131" s="2" t="n">
        <v>0</v>
      </c>
      <c r="AG131" s="2" t="s">
        <v>753</v>
      </c>
    </row>
    <row r="132" customFormat="false" ht="23.85" hidden="false" customHeight="false" outlineLevel="0" collapsed="false">
      <c r="A132" s="2" t="s">
        <v>754</v>
      </c>
      <c r="B132" s="2" t="s">
        <v>755</v>
      </c>
      <c r="C132" s="2" t="s">
        <v>576</v>
      </c>
      <c r="D132" s="2"/>
      <c r="E132" s="2" t="s">
        <v>577</v>
      </c>
      <c r="F132" s="2"/>
      <c r="G132" s="2"/>
      <c r="H132" s="2" t="s">
        <v>326</v>
      </c>
      <c r="I132" s="2"/>
      <c r="J132" s="2"/>
      <c r="K132" s="2"/>
      <c r="L132" s="2"/>
      <c r="M132" s="2" t="n">
        <v>1999</v>
      </c>
      <c r="N132" s="2"/>
      <c r="O132" s="2" t="n">
        <v>1999</v>
      </c>
      <c r="P132" s="2" t="s">
        <v>61</v>
      </c>
      <c r="Q132" s="2" t="s">
        <v>687</v>
      </c>
      <c r="R132" s="2"/>
      <c r="S132" s="2" t="s">
        <v>63</v>
      </c>
      <c r="T132" s="2"/>
      <c r="U132" s="2" t="s">
        <v>65</v>
      </c>
      <c r="V132" s="2" t="s">
        <v>226</v>
      </c>
      <c r="W132" s="2" t="s">
        <v>315</v>
      </c>
      <c r="X132" s="2"/>
      <c r="Y132" s="2" t="s">
        <v>79</v>
      </c>
      <c r="Z132" s="2"/>
      <c r="AA132" s="2"/>
      <c r="AB132" s="2"/>
      <c r="AC132" s="2" t="n">
        <v>2</v>
      </c>
      <c r="AD132" s="2" t="n">
        <v>2</v>
      </c>
      <c r="AE132" s="2" t="n">
        <v>0</v>
      </c>
      <c r="AF132" s="2" t="n">
        <v>0</v>
      </c>
      <c r="AG132" s="2" t="s">
        <v>756</v>
      </c>
    </row>
    <row r="133" customFormat="false" ht="23.85" hidden="false" customHeight="false" outlineLevel="0" collapsed="false">
      <c r="A133" s="2" t="s">
        <v>757</v>
      </c>
      <c r="B133" s="2" t="s">
        <v>758</v>
      </c>
      <c r="C133" s="2" t="s">
        <v>576</v>
      </c>
      <c r="D133" s="2"/>
      <c r="E133" s="2" t="s">
        <v>577</v>
      </c>
      <c r="F133" s="2"/>
      <c r="G133" s="2"/>
      <c r="H133" s="2" t="s">
        <v>326</v>
      </c>
      <c r="I133" s="2"/>
      <c r="J133" s="2"/>
      <c r="K133" s="2"/>
      <c r="L133" s="2"/>
      <c r="M133" s="2" t="n">
        <v>2000</v>
      </c>
      <c r="N133" s="2"/>
      <c r="O133" s="2" t="n">
        <v>2000</v>
      </c>
      <c r="P133" s="2" t="s">
        <v>61</v>
      </c>
      <c r="Q133" s="2" t="s">
        <v>601</v>
      </c>
      <c r="R133" s="2"/>
      <c r="S133" s="2" t="s">
        <v>63</v>
      </c>
      <c r="T133" s="2"/>
      <c r="U133" s="2" t="s">
        <v>65</v>
      </c>
      <c r="V133" s="2" t="s">
        <v>226</v>
      </c>
      <c r="W133" s="2" t="s">
        <v>315</v>
      </c>
      <c r="X133" s="2"/>
      <c r="Y133" s="2" t="s">
        <v>79</v>
      </c>
      <c r="Z133" s="2"/>
      <c r="AA133" s="2"/>
      <c r="AB133" s="2"/>
      <c r="AC133" s="2" t="n">
        <v>1</v>
      </c>
      <c r="AD133" s="2" t="n">
        <v>1</v>
      </c>
      <c r="AE133" s="2" t="n">
        <v>0</v>
      </c>
      <c r="AF133" s="2" t="n">
        <v>0</v>
      </c>
      <c r="AG133" s="2" t="s">
        <v>759</v>
      </c>
    </row>
    <row r="134" customFormat="false" ht="23.85" hidden="false" customHeight="false" outlineLevel="0" collapsed="false">
      <c r="A134" s="2" t="s">
        <v>760</v>
      </c>
      <c r="B134" s="2" t="s">
        <v>761</v>
      </c>
      <c r="C134" s="2" t="s">
        <v>576</v>
      </c>
      <c r="D134" s="2"/>
      <c r="E134" s="2" t="s">
        <v>577</v>
      </c>
      <c r="F134" s="2"/>
      <c r="G134" s="2"/>
      <c r="H134" s="2" t="s">
        <v>326</v>
      </c>
      <c r="I134" s="2"/>
      <c r="J134" s="2"/>
      <c r="K134" s="2"/>
      <c r="L134" s="2"/>
      <c r="M134" s="2" t="n">
        <v>2003</v>
      </c>
      <c r="N134" s="2"/>
      <c r="O134" s="2" t="n">
        <v>2003</v>
      </c>
      <c r="P134" s="2" t="s">
        <v>61</v>
      </c>
      <c r="Q134" s="2" t="s">
        <v>762</v>
      </c>
      <c r="R134" s="2"/>
      <c r="S134" s="2" t="s">
        <v>63</v>
      </c>
      <c r="T134" s="2"/>
      <c r="U134" s="2" t="s">
        <v>65</v>
      </c>
      <c r="V134" s="2" t="s">
        <v>226</v>
      </c>
      <c r="W134" s="2" t="s">
        <v>315</v>
      </c>
      <c r="X134" s="2"/>
      <c r="Y134" s="2" t="s">
        <v>79</v>
      </c>
      <c r="Z134" s="2"/>
      <c r="AA134" s="2"/>
      <c r="AB134" s="2"/>
      <c r="AC134" s="2" t="n">
        <v>2</v>
      </c>
      <c r="AD134" s="2" t="n">
        <v>2</v>
      </c>
      <c r="AE134" s="2" t="n">
        <v>0</v>
      </c>
      <c r="AF134" s="2" t="n">
        <v>0</v>
      </c>
      <c r="AG134" s="2" t="s">
        <v>763</v>
      </c>
    </row>
    <row r="135" customFormat="false" ht="23.85" hidden="false" customHeight="false" outlineLevel="0" collapsed="false">
      <c r="A135" s="2" t="s">
        <v>764</v>
      </c>
      <c r="B135" s="2" t="s">
        <v>765</v>
      </c>
      <c r="C135" s="2" t="s">
        <v>576</v>
      </c>
      <c r="D135" s="2"/>
      <c r="E135" s="2" t="s">
        <v>577</v>
      </c>
      <c r="F135" s="2"/>
      <c r="G135" s="2"/>
      <c r="H135" s="2" t="s">
        <v>326</v>
      </c>
      <c r="I135" s="2"/>
      <c r="J135" s="2"/>
      <c r="K135" s="2"/>
      <c r="L135" s="2"/>
      <c r="M135" s="2" t="n">
        <v>2005</v>
      </c>
      <c r="N135" s="2"/>
      <c r="O135" s="2" t="n">
        <v>2005</v>
      </c>
      <c r="P135" s="2" t="s">
        <v>61</v>
      </c>
      <c r="Q135" s="2" t="s">
        <v>766</v>
      </c>
      <c r="R135" s="2"/>
      <c r="S135" s="2" t="s">
        <v>63</v>
      </c>
      <c r="T135" s="2"/>
      <c r="U135" s="2" t="s">
        <v>65</v>
      </c>
      <c r="V135" s="2" t="s">
        <v>226</v>
      </c>
      <c r="W135" s="2" t="s">
        <v>315</v>
      </c>
      <c r="X135" s="2"/>
      <c r="Y135" s="2" t="s">
        <v>79</v>
      </c>
      <c r="Z135" s="2"/>
      <c r="AA135" s="2"/>
      <c r="AB135" s="2"/>
      <c r="AC135" s="2" t="n">
        <v>2</v>
      </c>
      <c r="AD135" s="2" t="n">
        <v>2</v>
      </c>
      <c r="AE135" s="2" t="n">
        <v>0</v>
      </c>
      <c r="AF135" s="2" t="n">
        <v>0</v>
      </c>
      <c r="AG135" s="2" t="s">
        <v>767</v>
      </c>
    </row>
    <row r="136" customFormat="false" ht="23.85" hidden="false" customHeight="false" outlineLevel="0" collapsed="false">
      <c r="A136" s="2" t="s">
        <v>768</v>
      </c>
      <c r="B136" s="2" t="s">
        <v>769</v>
      </c>
      <c r="C136" s="2" t="s">
        <v>576</v>
      </c>
      <c r="D136" s="2"/>
      <c r="E136" s="2" t="s">
        <v>577</v>
      </c>
      <c r="F136" s="2"/>
      <c r="G136" s="2"/>
      <c r="H136" s="2" t="s">
        <v>326</v>
      </c>
      <c r="I136" s="2"/>
      <c r="J136" s="2"/>
      <c r="K136" s="2"/>
      <c r="L136" s="2"/>
      <c r="M136" s="2" t="n">
        <v>2005</v>
      </c>
      <c r="N136" s="2"/>
      <c r="O136" s="2" t="n">
        <v>2005</v>
      </c>
      <c r="P136" s="2" t="s">
        <v>61</v>
      </c>
      <c r="Q136" s="2" t="s">
        <v>687</v>
      </c>
      <c r="R136" s="2"/>
      <c r="S136" s="2" t="s">
        <v>63</v>
      </c>
      <c r="T136" s="2"/>
      <c r="U136" s="2" t="s">
        <v>65</v>
      </c>
      <c r="V136" s="2" t="s">
        <v>226</v>
      </c>
      <c r="W136" s="2" t="s">
        <v>315</v>
      </c>
      <c r="X136" s="2"/>
      <c r="Y136" s="2" t="s">
        <v>79</v>
      </c>
      <c r="Z136" s="2"/>
      <c r="AA136" s="2"/>
      <c r="AB136" s="2"/>
      <c r="AC136" s="2" t="n">
        <v>2</v>
      </c>
      <c r="AD136" s="2" t="n">
        <v>2</v>
      </c>
      <c r="AE136" s="2" t="n">
        <v>0</v>
      </c>
      <c r="AF136" s="2" t="n">
        <v>0</v>
      </c>
      <c r="AG136" s="2" t="s">
        <v>770</v>
      </c>
    </row>
    <row r="137" customFormat="false" ht="23.85" hidden="false" customHeight="false" outlineLevel="0" collapsed="false">
      <c r="A137" s="2" t="s">
        <v>771</v>
      </c>
      <c r="B137" s="2" t="s">
        <v>772</v>
      </c>
      <c r="C137" s="2" t="s">
        <v>576</v>
      </c>
      <c r="D137" s="2"/>
      <c r="E137" s="2" t="s">
        <v>577</v>
      </c>
      <c r="F137" s="2"/>
      <c r="G137" s="2"/>
      <c r="H137" s="2" t="s">
        <v>326</v>
      </c>
      <c r="I137" s="2"/>
      <c r="J137" s="2"/>
      <c r="K137" s="2"/>
      <c r="L137" s="2"/>
      <c r="M137" s="2" t="n">
        <v>2005</v>
      </c>
      <c r="N137" s="2"/>
      <c r="O137" s="2" t="n">
        <v>2005</v>
      </c>
      <c r="P137" s="2" t="s">
        <v>61</v>
      </c>
      <c r="Q137" s="2" t="s">
        <v>711</v>
      </c>
      <c r="R137" s="2"/>
      <c r="S137" s="2" t="s">
        <v>63</v>
      </c>
      <c r="T137" s="2"/>
      <c r="U137" s="2" t="s">
        <v>65</v>
      </c>
      <c r="V137" s="2" t="s">
        <v>226</v>
      </c>
      <c r="W137" s="2" t="s">
        <v>315</v>
      </c>
      <c r="X137" s="2"/>
      <c r="Y137" s="2" t="s">
        <v>79</v>
      </c>
      <c r="Z137" s="2"/>
      <c r="AA137" s="2"/>
      <c r="AB137" s="2"/>
      <c r="AC137" s="2" t="n">
        <v>2</v>
      </c>
      <c r="AD137" s="2" t="n">
        <v>2</v>
      </c>
      <c r="AE137" s="2" t="n">
        <v>0</v>
      </c>
      <c r="AF137" s="2" t="n">
        <v>0</v>
      </c>
      <c r="AG137" s="2" t="s">
        <v>773</v>
      </c>
    </row>
    <row r="138" customFormat="false" ht="35.05" hidden="false" customHeight="false" outlineLevel="0" collapsed="false">
      <c r="A138" s="2" t="s">
        <v>774</v>
      </c>
      <c r="B138" s="2" t="s">
        <v>775</v>
      </c>
      <c r="C138" s="2" t="s">
        <v>576</v>
      </c>
      <c r="D138" s="2"/>
      <c r="E138" s="2" t="s">
        <v>577</v>
      </c>
      <c r="F138" s="2"/>
      <c r="G138" s="2"/>
      <c r="H138" s="2" t="s">
        <v>326</v>
      </c>
      <c r="I138" s="2"/>
      <c r="J138" s="2"/>
      <c r="K138" s="2"/>
      <c r="L138" s="2"/>
      <c r="M138" s="2" t="n">
        <v>2006</v>
      </c>
      <c r="N138" s="2"/>
      <c r="O138" s="2" t="n">
        <v>2006</v>
      </c>
      <c r="P138" s="2" t="s">
        <v>61</v>
      </c>
      <c r="Q138" s="2" t="s">
        <v>776</v>
      </c>
      <c r="R138" s="2"/>
      <c r="S138" s="2" t="s">
        <v>63</v>
      </c>
      <c r="T138" s="2"/>
      <c r="U138" s="2" t="s">
        <v>65</v>
      </c>
      <c r="V138" s="2" t="s">
        <v>226</v>
      </c>
      <c r="W138" s="2" t="s">
        <v>315</v>
      </c>
      <c r="X138" s="2"/>
      <c r="Y138" s="2" t="s">
        <v>79</v>
      </c>
      <c r="Z138" s="2"/>
      <c r="AA138" s="2"/>
      <c r="AB138" s="2"/>
      <c r="AC138" s="2" t="n">
        <v>1</v>
      </c>
      <c r="AD138" s="2" t="n">
        <v>1</v>
      </c>
      <c r="AE138" s="2" t="n">
        <v>0</v>
      </c>
      <c r="AF138" s="2" t="n">
        <v>0</v>
      </c>
      <c r="AG138" s="2" t="s">
        <v>777</v>
      </c>
    </row>
    <row r="139" customFormat="false" ht="23.85" hidden="false" customHeight="false" outlineLevel="0" collapsed="false">
      <c r="A139" s="2" t="s">
        <v>778</v>
      </c>
      <c r="B139" s="2" t="s">
        <v>779</v>
      </c>
      <c r="C139" s="2" t="s">
        <v>576</v>
      </c>
      <c r="D139" s="2"/>
      <c r="E139" s="2" t="s">
        <v>577</v>
      </c>
      <c r="F139" s="2"/>
      <c r="G139" s="2"/>
      <c r="H139" s="2" t="s">
        <v>326</v>
      </c>
      <c r="I139" s="2"/>
      <c r="J139" s="2"/>
      <c r="K139" s="2"/>
      <c r="L139" s="2"/>
      <c r="M139" s="2" t="n">
        <v>2010</v>
      </c>
      <c r="N139" s="2"/>
      <c r="O139" s="2" t="n">
        <v>2010</v>
      </c>
      <c r="P139" s="2" t="s">
        <v>61</v>
      </c>
      <c r="Q139" s="2" t="s">
        <v>780</v>
      </c>
      <c r="R139" s="2"/>
      <c r="S139" s="2" t="s">
        <v>63</v>
      </c>
      <c r="T139" s="2"/>
      <c r="U139" s="2" t="s">
        <v>65</v>
      </c>
      <c r="V139" s="2" t="s">
        <v>226</v>
      </c>
      <c r="W139" s="2" t="s">
        <v>315</v>
      </c>
      <c r="X139" s="2"/>
      <c r="Y139" s="2" t="s">
        <v>79</v>
      </c>
      <c r="Z139" s="2"/>
      <c r="AA139" s="2"/>
      <c r="AB139" s="2"/>
      <c r="AC139" s="2" t="n">
        <v>1</v>
      </c>
      <c r="AD139" s="2" t="n">
        <v>1</v>
      </c>
      <c r="AE139" s="2" t="n">
        <v>0</v>
      </c>
      <c r="AF139" s="2" t="n">
        <v>0</v>
      </c>
      <c r="AG139" s="2" t="s">
        <v>781</v>
      </c>
    </row>
    <row r="140" customFormat="false" ht="23.85" hidden="false" customHeight="false" outlineLevel="0" collapsed="false">
      <c r="A140" s="2" t="s">
        <v>782</v>
      </c>
      <c r="B140" s="2" t="s">
        <v>783</v>
      </c>
      <c r="C140" s="2" t="s">
        <v>576</v>
      </c>
      <c r="D140" s="2"/>
      <c r="E140" s="2" t="s">
        <v>577</v>
      </c>
      <c r="F140" s="2"/>
      <c r="G140" s="2"/>
      <c r="H140" s="2" t="s">
        <v>326</v>
      </c>
      <c r="I140" s="2"/>
      <c r="J140" s="2"/>
      <c r="K140" s="2"/>
      <c r="L140" s="2"/>
      <c r="M140" s="2" t="n">
        <v>2010</v>
      </c>
      <c r="N140" s="2"/>
      <c r="O140" s="2" t="n">
        <v>2010</v>
      </c>
      <c r="P140" s="2" t="s">
        <v>61</v>
      </c>
      <c r="Q140" s="2" t="s">
        <v>780</v>
      </c>
      <c r="R140" s="2"/>
      <c r="S140" s="2" t="s">
        <v>63</v>
      </c>
      <c r="T140" s="2"/>
      <c r="U140" s="2" t="s">
        <v>65</v>
      </c>
      <c r="V140" s="2" t="s">
        <v>226</v>
      </c>
      <c r="W140" s="2" t="s">
        <v>315</v>
      </c>
      <c r="X140" s="2"/>
      <c r="Y140" s="2" t="s">
        <v>79</v>
      </c>
      <c r="Z140" s="2"/>
      <c r="AA140" s="2"/>
      <c r="AB140" s="2"/>
      <c r="AC140" s="2" t="n">
        <v>1</v>
      </c>
      <c r="AD140" s="2" t="n">
        <v>1</v>
      </c>
      <c r="AE140" s="2" t="n">
        <v>0</v>
      </c>
      <c r="AF140" s="2" t="n">
        <v>0</v>
      </c>
      <c r="AG140" s="2" t="s">
        <v>784</v>
      </c>
    </row>
    <row r="141" customFormat="false" ht="23.85" hidden="false" customHeight="false" outlineLevel="0" collapsed="false">
      <c r="A141" s="2" t="s">
        <v>785</v>
      </c>
      <c r="B141" s="2" t="s">
        <v>786</v>
      </c>
      <c r="C141" s="2" t="s">
        <v>576</v>
      </c>
      <c r="D141" s="2"/>
      <c r="E141" s="2" t="s">
        <v>577</v>
      </c>
      <c r="F141" s="2"/>
      <c r="G141" s="2"/>
      <c r="H141" s="2" t="s">
        <v>326</v>
      </c>
      <c r="I141" s="2"/>
      <c r="J141" s="2"/>
      <c r="K141" s="2"/>
      <c r="L141" s="2"/>
      <c r="M141" s="2" t="n">
        <v>2013</v>
      </c>
      <c r="N141" s="2"/>
      <c r="O141" s="2" t="n">
        <v>2013</v>
      </c>
      <c r="P141" s="2" t="s">
        <v>61</v>
      </c>
      <c r="Q141" s="2" t="s">
        <v>687</v>
      </c>
      <c r="R141" s="2"/>
      <c r="S141" s="2" t="s">
        <v>63</v>
      </c>
      <c r="T141" s="2"/>
      <c r="U141" s="2" t="s">
        <v>65</v>
      </c>
      <c r="V141" s="2" t="s">
        <v>226</v>
      </c>
      <c r="W141" s="2" t="s">
        <v>315</v>
      </c>
      <c r="X141" s="2"/>
      <c r="Y141" s="2" t="s">
        <v>79</v>
      </c>
      <c r="Z141" s="2"/>
      <c r="AA141" s="2"/>
      <c r="AB141" s="2"/>
      <c r="AC141" s="2" t="n">
        <v>1</v>
      </c>
      <c r="AD141" s="2" t="n">
        <v>1</v>
      </c>
      <c r="AE141" s="2" t="n">
        <v>0</v>
      </c>
      <c r="AF141" s="2" t="n">
        <v>0</v>
      </c>
      <c r="AG141" s="2" t="s">
        <v>787</v>
      </c>
    </row>
    <row r="142" customFormat="false" ht="23.85" hidden="false" customHeight="false" outlineLevel="0" collapsed="false">
      <c r="A142" s="2" t="s">
        <v>788</v>
      </c>
      <c r="B142" s="2" t="s">
        <v>789</v>
      </c>
      <c r="C142" s="2" t="s">
        <v>576</v>
      </c>
      <c r="D142" s="2"/>
      <c r="E142" s="2" t="s">
        <v>577</v>
      </c>
      <c r="F142" s="2"/>
      <c r="G142" s="2"/>
      <c r="H142" s="2" t="s">
        <v>326</v>
      </c>
      <c r="I142" s="2"/>
      <c r="J142" s="2"/>
      <c r="K142" s="2"/>
      <c r="L142" s="2"/>
      <c r="M142" s="2" t="n">
        <v>2022</v>
      </c>
      <c r="N142" s="2"/>
      <c r="O142" s="2" t="n">
        <v>2022</v>
      </c>
      <c r="P142" s="2" t="s">
        <v>61</v>
      </c>
      <c r="Q142" s="2" t="s">
        <v>766</v>
      </c>
      <c r="R142" s="2"/>
      <c r="S142" s="2" t="s">
        <v>63</v>
      </c>
      <c r="T142" s="2"/>
      <c r="U142" s="2" t="s">
        <v>65</v>
      </c>
      <c r="V142" s="2" t="s">
        <v>226</v>
      </c>
      <c r="W142" s="2" t="s">
        <v>315</v>
      </c>
      <c r="X142" s="2"/>
      <c r="Y142" s="2" t="s">
        <v>79</v>
      </c>
      <c r="Z142" s="2"/>
      <c r="AA142" s="2"/>
      <c r="AB142" s="2"/>
      <c r="AC142" s="2" t="n">
        <v>1</v>
      </c>
      <c r="AD142" s="2" t="n">
        <v>1</v>
      </c>
      <c r="AE142" s="2" t="n">
        <v>0</v>
      </c>
      <c r="AF142" s="2" t="n">
        <v>0</v>
      </c>
      <c r="AG142" s="2" t="s">
        <v>790</v>
      </c>
    </row>
    <row r="143" customFormat="false" ht="23.85" hidden="false" customHeight="false" outlineLevel="0" collapsed="false">
      <c r="A143" s="2" t="s">
        <v>791</v>
      </c>
      <c r="B143" s="2" t="s">
        <v>792</v>
      </c>
      <c r="C143" s="2" t="s">
        <v>576</v>
      </c>
      <c r="D143" s="2"/>
      <c r="E143" s="2" t="s">
        <v>577</v>
      </c>
      <c r="F143" s="2"/>
      <c r="G143" s="2"/>
      <c r="H143" s="2" t="s">
        <v>326</v>
      </c>
      <c r="I143" s="2"/>
      <c r="J143" s="2"/>
      <c r="K143" s="2"/>
      <c r="L143" s="2"/>
      <c r="M143" s="2" t="n">
        <v>2022</v>
      </c>
      <c r="N143" s="2"/>
      <c r="O143" s="2" t="n">
        <v>2022</v>
      </c>
      <c r="P143" s="2" t="s">
        <v>61</v>
      </c>
      <c r="Q143" s="2" t="s">
        <v>793</v>
      </c>
      <c r="R143" s="2"/>
      <c r="S143" s="2" t="s">
        <v>63</v>
      </c>
      <c r="T143" s="2"/>
      <c r="U143" s="2" t="s">
        <v>65</v>
      </c>
      <c r="V143" s="2" t="s">
        <v>226</v>
      </c>
      <c r="W143" s="2" t="s">
        <v>315</v>
      </c>
      <c r="X143" s="2"/>
      <c r="Y143" s="2" t="s">
        <v>79</v>
      </c>
      <c r="Z143" s="2"/>
      <c r="AA143" s="2"/>
      <c r="AB143" s="2"/>
      <c r="AC143" s="2" t="n">
        <v>1</v>
      </c>
      <c r="AD143" s="2" t="n">
        <v>1</v>
      </c>
      <c r="AE143" s="2" t="n">
        <v>0</v>
      </c>
      <c r="AF143" s="2" t="n">
        <v>0</v>
      </c>
      <c r="AG143" s="2" t="s">
        <v>790</v>
      </c>
    </row>
    <row r="144" customFormat="false" ht="23.85" hidden="false" customHeight="false" outlineLevel="0" collapsed="false">
      <c r="A144" s="2" t="s">
        <v>794</v>
      </c>
      <c r="B144" s="2" t="s">
        <v>795</v>
      </c>
      <c r="C144" s="2" t="s">
        <v>576</v>
      </c>
      <c r="D144" s="2"/>
      <c r="E144" s="2" t="s">
        <v>577</v>
      </c>
      <c r="F144" s="2"/>
      <c r="G144" s="2"/>
      <c r="H144" s="2" t="s">
        <v>326</v>
      </c>
      <c r="I144" s="2"/>
      <c r="J144" s="2"/>
      <c r="K144" s="2"/>
      <c r="L144" s="2"/>
      <c r="M144" s="2" t="n">
        <v>2022</v>
      </c>
      <c r="N144" s="2"/>
      <c r="O144" s="2" t="n">
        <v>2022</v>
      </c>
      <c r="P144" s="2" t="s">
        <v>61</v>
      </c>
      <c r="Q144" s="2" t="s">
        <v>762</v>
      </c>
      <c r="R144" s="2"/>
      <c r="S144" s="2" t="s">
        <v>63</v>
      </c>
      <c r="T144" s="2"/>
      <c r="U144" s="2" t="s">
        <v>65</v>
      </c>
      <c r="V144" s="2" t="s">
        <v>226</v>
      </c>
      <c r="W144" s="2" t="s">
        <v>315</v>
      </c>
      <c r="X144" s="2"/>
      <c r="Y144" s="2" t="s">
        <v>79</v>
      </c>
      <c r="Z144" s="2"/>
      <c r="AA144" s="2"/>
      <c r="AB144" s="2"/>
      <c r="AC144" s="2" t="n">
        <v>1</v>
      </c>
      <c r="AD144" s="2" t="n">
        <v>1</v>
      </c>
      <c r="AE144" s="2" t="n">
        <v>0</v>
      </c>
      <c r="AF144" s="2" t="n">
        <v>0</v>
      </c>
      <c r="AG144" s="2" t="s">
        <v>790</v>
      </c>
    </row>
    <row r="145" customFormat="false" ht="23.85" hidden="false" customHeight="false" outlineLevel="0" collapsed="false">
      <c r="A145" s="2" t="s">
        <v>796</v>
      </c>
      <c r="B145" s="2" t="s">
        <v>797</v>
      </c>
      <c r="C145" s="2" t="s">
        <v>576</v>
      </c>
      <c r="D145" s="2"/>
      <c r="E145" s="2" t="s">
        <v>577</v>
      </c>
      <c r="F145" s="2"/>
      <c r="G145" s="2"/>
      <c r="H145" s="2" t="s">
        <v>326</v>
      </c>
      <c r="I145" s="2"/>
      <c r="J145" s="2"/>
      <c r="K145" s="2"/>
      <c r="L145" s="2"/>
      <c r="M145" s="2" t="n">
        <v>2022</v>
      </c>
      <c r="N145" s="2"/>
      <c r="O145" s="2" t="n">
        <v>2022</v>
      </c>
      <c r="P145" s="2" t="s">
        <v>61</v>
      </c>
      <c r="Q145" s="2" t="s">
        <v>798</v>
      </c>
      <c r="R145" s="2"/>
      <c r="S145" s="2" t="s">
        <v>63</v>
      </c>
      <c r="T145" s="2"/>
      <c r="U145" s="2" t="s">
        <v>65</v>
      </c>
      <c r="V145" s="2" t="s">
        <v>226</v>
      </c>
      <c r="W145" s="2" t="s">
        <v>315</v>
      </c>
      <c r="X145" s="2"/>
      <c r="Y145" s="2" t="s">
        <v>79</v>
      </c>
      <c r="Z145" s="2"/>
      <c r="AA145" s="2"/>
      <c r="AB145" s="2"/>
      <c r="AC145" s="2" t="n">
        <v>1</v>
      </c>
      <c r="AD145" s="2" t="n">
        <v>1</v>
      </c>
      <c r="AE145" s="2" t="n">
        <v>0</v>
      </c>
      <c r="AF145" s="2" t="n">
        <v>0</v>
      </c>
      <c r="AG145" s="2" t="s">
        <v>790</v>
      </c>
    </row>
    <row r="146" customFormat="false" ht="23.85" hidden="false" customHeight="false" outlineLevel="0" collapsed="false">
      <c r="A146" s="2" t="s">
        <v>799</v>
      </c>
      <c r="B146" s="2" t="s">
        <v>800</v>
      </c>
      <c r="C146" s="2" t="s">
        <v>576</v>
      </c>
      <c r="D146" s="2"/>
      <c r="E146" s="2" t="s">
        <v>577</v>
      </c>
      <c r="F146" s="2"/>
      <c r="G146" s="2"/>
      <c r="H146" s="2" t="s">
        <v>326</v>
      </c>
      <c r="I146" s="2"/>
      <c r="J146" s="2"/>
      <c r="K146" s="2"/>
      <c r="L146" s="2"/>
      <c r="M146" s="2" t="n">
        <v>2022</v>
      </c>
      <c r="N146" s="2"/>
      <c r="O146" s="2" t="n">
        <v>2022</v>
      </c>
      <c r="P146" s="2" t="s">
        <v>61</v>
      </c>
      <c r="Q146" s="2" t="s">
        <v>801</v>
      </c>
      <c r="R146" s="2"/>
      <c r="S146" s="2" t="s">
        <v>63</v>
      </c>
      <c r="T146" s="2"/>
      <c r="U146" s="2" t="s">
        <v>65</v>
      </c>
      <c r="V146" s="2" t="s">
        <v>226</v>
      </c>
      <c r="W146" s="2" t="s">
        <v>315</v>
      </c>
      <c r="X146" s="2"/>
      <c r="Y146" s="2" t="s">
        <v>79</v>
      </c>
      <c r="Z146" s="2"/>
      <c r="AA146" s="2"/>
      <c r="AB146" s="2"/>
      <c r="AC146" s="2" t="n">
        <v>1</v>
      </c>
      <c r="AD146" s="2" t="n">
        <v>1</v>
      </c>
      <c r="AE146" s="2" t="n">
        <v>0</v>
      </c>
      <c r="AF146" s="2" t="n">
        <v>0</v>
      </c>
      <c r="AG146" s="2" t="s">
        <v>790</v>
      </c>
    </row>
    <row r="147" customFormat="false" ht="35.05" hidden="false" customHeight="false" outlineLevel="0" collapsed="false">
      <c r="A147" s="2" t="s">
        <v>802</v>
      </c>
      <c r="B147" s="2" t="s">
        <v>803</v>
      </c>
      <c r="C147" s="2" t="s">
        <v>804</v>
      </c>
      <c r="D147" s="2"/>
      <c r="E147" s="2" t="s">
        <v>805</v>
      </c>
      <c r="F147" s="2"/>
      <c r="G147" s="2"/>
      <c r="H147" s="2" t="s">
        <v>326</v>
      </c>
      <c r="I147" s="2"/>
      <c r="J147" s="2"/>
      <c r="K147" s="2"/>
      <c r="L147" s="2"/>
      <c r="M147" s="2" t="n">
        <v>1947</v>
      </c>
      <c r="N147" s="2"/>
      <c r="O147" s="2" t="n">
        <v>1958</v>
      </c>
      <c r="P147" s="2" t="s">
        <v>806</v>
      </c>
      <c r="Q147" s="2" t="s">
        <v>807</v>
      </c>
      <c r="R147" s="2"/>
      <c r="S147" s="2" t="s">
        <v>63</v>
      </c>
      <c r="T147" s="2" t="s">
        <v>468</v>
      </c>
      <c r="U147" s="2" t="s">
        <v>65</v>
      </c>
      <c r="V147" s="2" t="s">
        <v>66</v>
      </c>
      <c r="W147" s="2" t="s">
        <v>808</v>
      </c>
      <c r="X147" s="2"/>
      <c r="Y147" s="2" t="s">
        <v>79</v>
      </c>
      <c r="Z147" s="2"/>
      <c r="AA147" s="2"/>
      <c r="AB147" s="2"/>
      <c r="AC147" s="2" t="n">
        <v>8</v>
      </c>
      <c r="AD147" s="2" t="n">
        <v>8</v>
      </c>
      <c r="AE147" s="2" t="n">
        <v>0.0002</v>
      </c>
      <c r="AF147" s="2" t="n">
        <v>0.0003</v>
      </c>
      <c r="AG147" s="2" t="s">
        <v>809</v>
      </c>
    </row>
    <row r="148" customFormat="false" ht="23.85" hidden="false" customHeight="false" outlineLevel="0" collapsed="false">
      <c r="A148" s="2" t="s">
        <v>810</v>
      </c>
      <c r="B148" s="2" t="s">
        <v>811</v>
      </c>
      <c r="C148" s="2" t="s">
        <v>804</v>
      </c>
      <c r="D148" s="2"/>
      <c r="E148" s="2" t="s">
        <v>805</v>
      </c>
      <c r="F148" s="2"/>
      <c r="G148" s="2" t="s">
        <v>132</v>
      </c>
      <c r="H148" s="2" t="s">
        <v>132</v>
      </c>
      <c r="I148" s="2"/>
      <c r="J148" s="2"/>
      <c r="K148" s="2"/>
      <c r="L148" s="2"/>
      <c r="M148" s="2" t="n">
        <v>1950</v>
      </c>
      <c r="N148" s="2" t="n">
        <v>1958</v>
      </c>
      <c r="O148" s="2" t="n">
        <v>1958</v>
      </c>
      <c r="P148" s="2" t="s">
        <v>812</v>
      </c>
      <c r="Q148" s="2" t="s">
        <v>813</v>
      </c>
      <c r="R148" s="2"/>
      <c r="S148" s="2" t="s">
        <v>76</v>
      </c>
      <c r="T148" s="2" t="s">
        <v>814</v>
      </c>
      <c r="U148" s="2" t="s">
        <v>65</v>
      </c>
      <c r="V148" s="2" t="s">
        <v>66</v>
      </c>
      <c r="W148" s="2" t="s">
        <v>815</v>
      </c>
      <c r="X148" s="2"/>
      <c r="Y148" s="2" t="s">
        <v>79</v>
      </c>
      <c r="Z148" s="2"/>
      <c r="AA148" s="2"/>
      <c r="AB148" s="2"/>
      <c r="AC148" s="2" t="n">
        <v>2</v>
      </c>
      <c r="AD148" s="2" t="n">
        <v>2</v>
      </c>
      <c r="AE148" s="2" t="n">
        <v>0</v>
      </c>
      <c r="AF148" s="2" t="n">
        <v>0</v>
      </c>
      <c r="AG148" s="2" t="s">
        <v>816</v>
      </c>
    </row>
    <row r="149" customFormat="false" ht="23.85" hidden="false" customHeight="false" outlineLevel="0" collapsed="false">
      <c r="A149" s="2" t="s">
        <v>817</v>
      </c>
      <c r="B149" s="2" t="s">
        <v>818</v>
      </c>
      <c r="C149" s="2" t="s">
        <v>804</v>
      </c>
      <c r="D149" s="2"/>
      <c r="E149" s="2" t="s">
        <v>805</v>
      </c>
      <c r="F149" s="2"/>
      <c r="G149" s="2" t="s">
        <v>132</v>
      </c>
      <c r="H149" s="2" t="s">
        <v>132</v>
      </c>
      <c r="I149" s="2"/>
      <c r="J149" s="2"/>
      <c r="K149" s="2"/>
      <c r="L149" s="2"/>
      <c r="M149" s="2" t="n">
        <v>1969</v>
      </c>
      <c r="N149" s="2" t="n">
        <v>1981</v>
      </c>
      <c r="O149" s="2" t="n">
        <v>1969</v>
      </c>
      <c r="P149" s="2" t="s">
        <v>61</v>
      </c>
      <c r="Q149" s="2" t="s">
        <v>819</v>
      </c>
      <c r="R149" s="2"/>
      <c r="S149" s="2" t="s">
        <v>76</v>
      </c>
      <c r="T149" s="2" t="s">
        <v>820</v>
      </c>
      <c r="U149" s="2" t="s">
        <v>65</v>
      </c>
      <c r="V149" s="2" t="s">
        <v>226</v>
      </c>
      <c r="W149" s="2" t="s">
        <v>383</v>
      </c>
      <c r="X149" s="2"/>
      <c r="Y149" s="2" t="s">
        <v>79</v>
      </c>
      <c r="Z149" s="2"/>
      <c r="AA149" s="2"/>
      <c r="AB149" s="2"/>
      <c r="AC149" s="2" t="n">
        <v>4</v>
      </c>
      <c r="AD149" s="2" t="n">
        <v>4</v>
      </c>
      <c r="AE149" s="2" t="n">
        <v>0.0051</v>
      </c>
      <c r="AF149" s="2" t="n">
        <v>0.0015</v>
      </c>
      <c r="AG149" s="2" t="s">
        <v>821</v>
      </c>
    </row>
    <row r="150" customFormat="false" ht="23.85" hidden="false" customHeight="false" outlineLevel="0" collapsed="false">
      <c r="A150" s="2" t="s">
        <v>822</v>
      </c>
      <c r="B150" s="2" t="s">
        <v>823</v>
      </c>
      <c r="C150" s="2" t="s">
        <v>804</v>
      </c>
      <c r="D150" s="2"/>
      <c r="E150" s="2" t="s">
        <v>805</v>
      </c>
      <c r="F150" s="2"/>
      <c r="G150" s="2"/>
      <c r="H150" s="2" t="s">
        <v>326</v>
      </c>
      <c r="I150" s="2"/>
      <c r="J150" s="2"/>
      <c r="K150" s="2"/>
      <c r="L150" s="2"/>
      <c r="M150" s="2" t="n">
        <v>1969</v>
      </c>
      <c r="N150" s="2" t="n">
        <v>1979</v>
      </c>
      <c r="O150" s="2" t="n">
        <v>1969</v>
      </c>
      <c r="P150" s="2" t="s">
        <v>61</v>
      </c>
      <c r="Q150" s="2" t="s">
        <v>824</v>
      </c>
      <c r="R150" s="2"/>
      <c r="S150" s="2" t="s">
        <v>76</v>
      </c>
      <c r="T150" s="2" t="s">
        <v>825</v>
      </c>
      <c r="U150" s="2" t="s">
        <v>65</v>
      </c>
      <c r="V150" s="2" t="s">
        <v>226</v>
      </c>
      <c r="W150" s="2" t="s">
        <v>315</v>
      </c>
      <c r="X150" s="2"/>
      <c r="Y150" s="2" t="s">
        <v>79</v>
      </c>
      <c r="Z150" s="2"/>
      <c r="AA150" s="2"/>
      <c r="AB150" s="2"/>
      <c r="AC150" s="2" t="n">
        <v>4</v>
      </c>
      <c r="AD150" s="2" t="n">
        <v>4</v>
      </c>
      <c r="AE150" s="2" t="n">
        <v>0</v>
      </c>
      <c r="AF150" s="2" t="n">
        <v>0</v>
      </c>
      <c r="AG150" s="2" t="s">
        <v>826</v>
      </c>
    </row>
    <row r="151" customFormat="false" ht="23.85" hidden="false" customHeight="false" outlineLevel="0" collapsed="false">
      <c r="A151" s="2" t="s">
        <v>827</v>
      </c>
      <c r="B151" s="2" t="s">
        <v>828</v>
      </c>
      <c r="C151" s="2" t="s">
        <v>804</v>
      </c>
      <c r="D151" s="2"/>
      <c r="E151" s="2" t="s">
        <v>805</v>
      </c>
      <c r="F151" s="2"/>
      <c r="G151" s="2"/>
      <c r="H151" s="2" t="s">
        <v>326</v>
      </c>
      <c r="I151" s="2"/>
      <c r="J151" s="2"/>
      <c r="K151" s="2"/>
      <c r="L151" s="2"/>
      <c r="M151" s="2" t="n">
        <v>1969</v>
      </c>
      <c r="N151" s="2"/>
      <c r="O151" s="2" t="n">
        <v>1969</v>
      </c>
      <c r="P151" s="2" t="s">
        <v>61</v>
      </c>
      <c r="Q151" s="2" t="s">
        <v>829</v>
      </c>
      <c r="R151" s="2"/>
      <c r="S151" s="2" t="s">
        <v>63</v>
      </c>
      <c r="T151" s="2" t="s">
        <v>830</v>
      </c>
      <c r="U151" s="2" t="s">
        <v>65</v>
      </c>
      <c r="V151" s="2" t="s">
        <v>66</v>
      </c>
      <c r="W151" s="2" t="s">
        <v>831</v>
      </c>
      <c r="X151" s="2"/>
      <c r="Y151" s="2" t="s">
        <v>79</v>
      </c>
      <c r="Z151" s="2"/>
      <c r="AA151" s="2"/>
      <c r="AB151" s="2"/>
      <c r="AC151" s="2" t="n">
        <v>5</v>
      </c>
      <c r="AD151" s="2" t="n">
        <v>5</v>
      </c>
      <c r="AE151" s="2" t="n">
        <v>0.0103</v>
      </c>
      <c r="AF151" s="2" t="n">
        <v>0.006</v>
      </c>
      <c r="AG151" s="2" t="s">
        <v>832</v>
      </c>
    </row>
    <row r="152" customFormat="false" ht="23.85" hidden="false" customHeight="false" outlineLevel="0" collapsed="false">
      <c r="A152" s="2" t="s">
        <v>833</v>
      </c>
      <c r="B152" s="2" t="s">
        <v>834</v>
      </c>
      <c r="C152" s="2" t="s">
        <v>804</v>
      </c>
      <c r="D152" s="2"/>
      <c r="E152" s="2" t="s">
        <v>805</v>
      </c>
      <c r="F152" s="2"/>
      <c r="G152" s="2" t="s">
        <v>132</v>
      </c>
      <c r="H152" s="2" t="s">
        <v>132</v>
      </c>
      <c r="I152" s="2"/>
      <c r="J152" s="2"/>
      <c r="K152" s="2"/>
      <c r="L152" s="2"/>
      <c r="M152" s="2" t="n">
        <v>1972</v>
      </c>
      <c r="N152" s="2" t="n">
        <v>1981</v>
      </c>
      <c r="O152" s="2" t="n">
        <v>1972</v>
      </c>
      <c r="P152" s="2" t="s">
        <v>61</v>
      </c>
      <c r="Q152" s="2" t="s">
        <v>835</v>
      </c>
      <c r="R152" s="2"/>
      <c r="S152" s="2" t="s">
        <v>76</v>
      </c>
      <c r="T152" s="2" t="s">
        <v>836</v>
      </c>
      <c r="U152" s="2" t="s">
        <v>65</v>
      </c>
      <c r="V152" s="2" t="s">
        <v>226</v>
      </c>
      <c r="W152" s="2" t="s">
        <v>837</v>
      </c>
      <c r="X152" s="2"/>
      <c r="Y152" s="2" t="s">
        <v>79</v>
      </c>
      <c r="Z152" s="2"/>
      <c r="AA152" s="2"/>
      <c r="AB152" s="2"/>
      <c r="AC152" s="2" t="n">
        <v>2</v>
      </c>
      <c r="AD152" s="2" t="n">
        <v>2</v>
      </c>
      <c r="AE152" s="2" t="n">
        <v>0.0001</v>
      </c>
      <c r="AF152" s="2" t="n">
        <v>0.0015</v>
      </c>
      <c r="AG152" s="2" t="s">
        <v>838</v>
      </c>
    </row>
    <row r="153" customFormat="false" ht="23.85" hidden="false" customHeight="false" outlineLevel="0" collapsed="false">
      <c r="A153" s="2" t="s">
        <v>839</v>
      </c>
      <c r="B153" s="2" t="s">
        <v>840</v>
      </c>
      <c r="C153" s="2" t="s">
        <v>804</v>
      </c>
      <c r="D153" s="2"/>
      <c r="E153" s="2" t="s">
        <v>805</v>
      </c>
      <c r="F153" s="2"/>
      <c r="G153" s="2"/>
      <c r="H153" s="2" t="s">
        <v>326</v>
      </c>
      <c r="I153" s="2"/>
      <c r="J153" s="2"/>
      <c r="K153" s="2"/>
      <c r="L153" s="2"/>
      <c r="M153" s="2" t="n">
        <v>1973</v>
      </c>
      <c r="N153" s="2" t="n">
        <v>1983</v>
      </c>
      <c r="O153" s="2" t="n">
        <v>1973</v>
      </c>
      <c r="P153" s="2" t="s">
        <v>61</v>
      </c>
      <c r="Q153" s="2" t="s">
        <v>841</v>
      </c>
      <c r="R153" s="2"/>
      <c r="S153" s="2" t="s">
        <v>76</v>
      </c>
      <c r="T153" s="2" t="s">
        <v>842</v>
      </c>
      <c r="U153" s="2" t="s">
        <v>65</v>
      </c>
      <c r="V153" s="2" t="s">
        <v>226</v>
      </c>
      <c r="W153" s="2" t="s">
        <v>315</v>
      </c>
      <c r="X153" s="2"/>
      <c r="Y153" s="2" t="s">
        <v>79</v>
      </c>
      <c r="Z153" s="2"/>
      <c r="AA153" s="2"/>
      <c r="AB153" s="2"/>
      <c r="AC153" s="2" t="n">
        <v>5</v>
      </c>
      <c r="AD153" s="2" t="n">
        <v>5</v>
      </c>
      <c r="AE153" s="2" t="n">
        <v>0</v>
      </c>
      <c r="AF153" s="2" t="n">
        <v>0</v>
      </c>
      <c r="AG153" s="2" t="s">
        <v>843</v>
      </c>
    </row>
    <row r="154" customFormat="false" ht="23.85" hidden="false" customHeight="false" outlineLevel="0" collapsed="false">
      <c r="A154" s="2" t="s">
        <v>844</v>
      </c>
      <c r="B154" s="2" t="s">
        <v>845</v>
      </c>
      <c r="C154" s="2" t="s">
        <v>804</v>
      </c>
      <c r="D154" s="2"/>
      <c r="E154" s="2" t="s">
        <v>805</v>
      </c>
      <c r="F154" s="2"/>
      <c r="G154" s="2" t="s">
        <v>74</v>
      </c>
      <c r="H154" s="2" t="s">
        <v>74</v>
      </c>
      <c r="I154" s="2"/>
      <c r="J154" s="2"/>
      <c r="K154" s="2"/>
      <c r="L154" s="2"/>
      <c r="M154" s="2" t="n">
        <v>1987</v>
      </c>
      <c r="N154" s="2"/>
      <c r="O154" s="2" t="n">
        <v>1987</v>
      </c>
      <c r="P154" s="2" t="s">
        <v>61</v>
      </c>
      <c r="Q154" s="2" t="s">
        <v>846</v>
      </c>
      <c r="R154" s="2"/>
      <c r="S154" s="2" t="s">
        <v>63</v>
      </c>
      <c r="T154" s="2"/>
      <c r="U154" s="2" t="s">
        <v>65</v>
      </c>
      <c r="V154" s="2" t="s">
        <v>66</v>
      </c>
      <c r="W154" s="2" t="s">
        <v>847</v>
      </c>
      <c r="X154" s="2"/>
      <c r="Y154" s="2" t="s">
        <v>79</v>
      </c>
      <c r="Z154" s="2"/>
      <c r="AA154" s="2"/>
      <c r="AB154" s="2"/>
      <c r="AC154" s="2" t="n">
        <v>2</v>
      </c>
      <c r="AD154" s="2" t="n">
        <v>2</v>
      </c>
      <c r="AE154" s="2" t="n">
        <v>0</v>
      </c>
      <c r="AF154" s="2" t="n">
        <v>0.0002</v>
      </c>
      <c r="AG154" s="2" t="s">
        <v>848</v>
      </c>
    </row>
    <row r="155" customFormat="false" ht="35.05" hidden="false" customHeight="false" outlineLevel="0" collapsed="false">
      <c r="A155" s="2" t="s">
        <v>849</v>
      </c>
      <c r="B155" s="2" t="s">
        <v>850</v>
      </c>
      <c r="C155" s="2" t="s">
        <v>851</v>
      </c>
      <c r="D155" s="2"/>
      <c r="E155" s="2" t="s">
        <v>852</v>
      </c>
      <c r="F155" s="2" t="s">
        <v>853</v>
      </c>
      <c r="G155" s="2" t="s">
        <v>74</v>
      </c>
      <c r="H155" s="2" t="s">
        <v>74</v>
      </c>
      <c r="I155" s="2" t="n">
        <v>25.90999</v>
      </c>
      <c r="J155" s="2" t="n">
        <v>-80.15928</v>
      </c>
      <c r="K155" s="2" t="n">
        <v>0.36</v>
      </c>
      <c r="L155" s="2" t="s">
        <v>60</v>
      </c>
      <c r="M155" s="2"/>
      <c r="N155" s="2"/>
      <c r="O155" s="2" t="n">
        <v>1958</v>
      </c>
      <c r="P155" s="2" t="s">
        <v>117</v>
      </c>
      <c r="Q155" s="2" t="s">
        <v>854</v>
      </c>
      <c r="R155" s="2"/>
      <c r="S155" s="2" t="s">
        <v>63</v>
      </c>
      <c r="T155" s="2" t="s">
        <v>180</v>
      </c>
      <c r="U155" s="2" t="s">
        <v>65</v>
      </c>
      <c r="V155" s="2" t="s">
        <v>66</v>
      </c>
      <c r="W155" s="2" t="s">
        <v>855</v>
      </c>
      <c r="X155" s="2" t="s">
        <v>856</v>
      </c>
      <c r="Y155" s="2" t="s">
        <v>69</v>
      </c>
      <c r="Z155" s="2"/>
      <c r="AA155" s="2"/>
      <c r="AB155" s="2"/>
      <c r="AC155" s="2" t="n">
        <v>3</v>
      </c>
      <c r="AD155" s="2" t="n">
        <v>3</v>
      </c>
      <c r="AE155" s="2" t="n">
        <v>0</v>
      </c>
      <c r="AF155" s="2" t="n">
        <v>0</v>
      </c>
      <c r="AG155" s="2" t="s">
        <v>857</v>
      </c>
    </row>
    <row r="156" customFormat="false" ht="35.05" hidden="false" customHeight="false" outlineLevel="0" collapsed="false">
      <c r="A156" s="2" t="s">
        <v>858</v>
      </c>
      <c r="B156" s="2" t="s">
        <v>859</v>
      </c>
      <c r="C156" s="2" t="s">
        <v>851</v>
      </c>
      <c r="D156" s="2"/>
      <c r="E156" s="2" t="s">
        <v>852</v>
      </c>
      <c r="F156" s="2" t="s">
        <v>860</v>
      </c>
      <c r="G156" s="2" t="s">
        <v>164</v>
      </c>
      <c r="H156" s="2" t="s">
        <v>164</v>
      </c>
      <c r="I156" s="2" t="n">
        <v>25.92387</v>
      </c>
      <c r="J156" s="2" t="n">
        <v>-80.15536</v>
      </c>
      <c r="K156" s="2" t="n">
        <v>0.9</v>
      </c>
      <c r="L156" s="2" t="s">
        <v>60</v>
      </c>
      <c r="M156" s="2" t="n">
        <v>2002</v>
      </c>
      <c r="N156" s="2"/>
      <c r="O156" s="2" t="n">
        <v>2002</v>
      </c>
      <c r="P156" s="2" t="s">
        <v>61</v>
      </c>
      <c r="Q156" s="2" t="s">
        <v>861</v>
      </c>
      <c r="R156" s="2"/>
      <c r="S156" s="2" t="s">
        <v>63</v>
      </c>
      <c r="T156" s="2" t="s">
        <v>180</v>
      </c>
      <c r="U156" s="2" t="s">
        <v>65</v>
      </c>
      <c r="V156" s="2" t="s">
        <v>66</v>
      </c>
      <c r="W156" s="2" t="s">
        <v>862</v>
      </c>
      <c r="X156" s="2" t="s">
        <v>863</v>
      </c>
      <c r="Y156" s="2" t="s">
        <v>69</v>
      </c>
      <c r="Z156" s="2"/>
      <c r="AA156" s="2"/>
      <c r="AB156" s="2"/>
      <c r="AC156" s="2" t="n">
        <v>4</v>
      </c>
      <c r="AD156" s="2" t="n">
        <v>4</v>
      </c>
      <c r="AE156" s="2" t="n">
        <v>0.0052</v>
      </c>
      <c r="AF156" s="2" t="n">
        <v>0</v>
      </c>
      <c r="AG156" s="2" t="s">
        <v>864</v>
      </c>
    </row>
    <row r="157" customFormat="false" ht="35.05" hidden="false" customHeight="false" outlineLevel="0" collapsed="false">
      <c r="A157" s="2" t="s">
        <v>865</v>
      </c>
      <c r="B157" s="2" t="s">
        <v>866</v>
      </c>
      <c r="C157" s="2" t="s">
        <v>851</v>
      </c>
      <c r="D157" s="2"/>
      <c r="E157" s="2" t="s">
        <v>852</v>
      </c>
      <c r="F157" s="2" t="s">
        <v>867</v>
      </c>
      <c r="G157" s="2" t="s">
        <v>74</v>
      </c>
      <c r="H157" s="2" t="s">
        <v>74</v>
      </c>
      <c r="I157" s="2" t="n">
        <v>25.89928</v>
      </c>
      <c r="J157" s="2" t="n">
        <v>-80.16</v>
      </c>
      <c r="K157" s="2" t="n">
        <v>0.99</v>
      </c>
      <c r="L157" s="2" t="s">
        <v>60</v>
      </c>
      <c r="M157" s="2"/>
      <c r="N157" s="2"/>
      <c r="O157" s="2" t="n">
        <v>2007</v>
      </c>
      <c r="P157" s="2" t="s">
        <v>117</v>
      </c>
      <c r="Q157" s="2" t="s">
        <v>868</v>
      </c>
      <c r="R157" s="2"/>
      <c r="S157" s="2" t="s">
        <v>63</v>
      </c>
      <c r="T157" s="2" t="s">
        <v>296</v>
      </c>
      <c r="U157" s="2" t="s">
        <v>65</v>
      </c>
      <c r="V157" s="2" t="s">
        <v>66</v>
      </c>
      <c r="W157" s="2" t="s">
        <v>869</v>
      </c>
      <c r="X157" s="2" t="s">
        <v>870</v>
      </c>
      <c r="Y157" s="2" t="s">
        <v>69</v>
      </c>
      <c r="Z157" s="2"/>
      <c r="AA157" s="2"/>
      <c r="AB157" s="2"/>
      <c r="AC157" s="2" t="n">
        <v>2</v>
      </c>
      <c r="AD157" s="2" t="n">
        <v>2</v>
      </c>
      <c r="AE157" s="2" t="n">
        <v>0</v>
      </c>
      <c r="AF157" s="2" t="n">
        <v>0</v>
      </c>
      <c r="AG157" s="2" t="s">
        <v>871</v>
      </c>
    </row>
    <row r="158" customFormat="false" ht="35.05" hidden="false" customHeight="false" outlineLevel="0" collapsed="false">
      <c r="A158" s="2" t="s">
        <v>872</v>
      </c>
      <c r="B158" s="2" t="s">
        <v>873</v>
      </c>
      <c r="C158" s="2" t="s">
        <v>851</v>
      </c>
      <c r="D158" s="2"/>
      <c r="E158" s="2" t="s">
        <v>852</v>
      </c>
      <c r="F158" s="2" t="s">
        <v>874</v>
      </c>
      <c r="G158" s="2" t="s">
        <v>74</v>
      </c>
      <c r="H158" s="2" t="s">
        <v>74</v>
      </c>
      <c r="I158" s="2" t="n">
        <v>25.88527</v>
      </c>
      <c r="J158" s="2" t="n">
        <v>-80.16246</v>
      </c>
      <c r="K158" s="2" t="n">
        <v>1.94</v>
      </c>
      <c r="L158" s="2" t="s">
        <v>116</v>
      </c>
      <c r="M158" s="2" t="n">
        <v>2007</v>
      </c>
      <c r="N158" s="2"/>
      <c r="O158" s="2" t="n">
        <v>2007</v>
      </c>
      <c r="P158" s="2" t="s">
        <v>61</v>
      </c>
      <c r="Q158" s="2" t="s">
        <v>875</v>
      </c>
      <c r="R158" s="2"/>
      <c r="S158" s="2" t="s">
        <v>63</v>
      </c>
      <c r="T158" s="2" t="s">
        <v>876</v>
      </c>
      <c r="U158" s="2" t="s">
        <v>65</v>
      </c>
      <c r="V158" s="2" t="s">
        <v>66</v>
      </c>
      <c r="W158" s="2" t="s">
        <v>877</v>
      </c>
      <c r="X158" s="2" t="s">
        <v>878</v>
      </c>
      <c r="Y158" s="2" t="s">
        <v>69</v>
      </c>
      <c r="Z158" s="2"/>
      <c r="AA158" s="2"/>
      <c r="AB158" s="2"/>
      <c r="AC158" s="2" t="n">
        <v>1</v>
      </c>
      <c r="AD158" s="2" t="n">
        <v>1</v>
      </c>
      <c r="AE158" s="2" t="n">
        <v>0</v>
      </c>
      <c r="AF158" s="2" t="n">
        <v>0</v>
      </c>
      <c r="AG158" s="2" t="s">
        <v>879</v>
      </c>
    </row>
    <row r="159" customFormat="false" ht="35.05" hidden="false" customHeight="false" outlineLevel="0" collapsed="false">
      <c r="A159" s="2" t="s">
        <v>880</v>
      </c>
      <c r="B159" s="2" t="s">
        <v>881</v>
      </c>
      <c r="C159" s="2" t="s">
        <v>882</v>
      </c>
      <c r="D159" s="2"/>
      <c r="E159" s="2" t="s">
        <v>883</v>
      </c>
      <c r="F159" s="2"/>
      <c r="G159" s="2" t="s">
        <v>132</v>
      </c>
      <c r="H159" s="2" t="s">
        <v>132</v>
      </c>
      <c r="I159" s="2"/>
      <c r="J159" s="2"/>
      <c r="K159" s="2"/>
      <c r="L159" s="2"/>
      <c r="M159" s="2" t="n">
        <v>1955</v>
      </c>
      <c r="N159" s="2" t="n">
        <v>1982</v>
      </c>
      <c r="O159" s="2" t="n">
        <v>1958</v>
      </c>
      <c r="P159" s="2" t="s">
        <v>884</v>
      </c>
      <c r="Q159" s="2" t="s">
        <v>885</v>
      </c>
      <c r="R159" s="2"/>
      <c r="S159" s="2" t="s">
        <v>76</v>
      </c>
      <c r="T159" s="2" t="s">
        <v>886</v>
      </c>
      <c r="U159" s="2" t="s">
        <v>65</v>
      </c>
      <c r="V159" s="2" t="s">
        <v>66</v>
      </c>
      <c r="W159" s="2" t="s">
        <v>322</v>
      </c>
      <c r="X159" s="2"/>
      <c r="Y159" s="2" t="s">
        <v>69</v>
      </c>
      <c r="Z159" s="2"/>
      <c r="AA159" s="2"/>
      <c r="AB159" s="2"/>
      <c r="AC159" s="2" t="n">
        <v>2</v>
      </c>
      <c r="AD159" s="2" t="n">
        <v>2</v>
      </c>
      <c r="AE159" s="2" t="n">
        <v>0</v>
      </c>
      <c r="AF159" s="2" t="n">
        <v>0</v>
      </c>
      <c r="AG159" s="2" t="s">
        <v>887</v>
      </c>
    </row>
    <row r="160" customFormat="false" ht="35.05" hidden="false" customHeight="false" outlineLevel="0" collapsed="false">
      <c r="A160" s="2" t="s">
        <v>888</v>
      </c>
      <c r="B160" s="2" t="s">
        <v>889</v>
      </c>
      <c r="C160" s="2" t="s">
        <v>882</v>
      </c>
      <c r="D160" s="2"/>
      <c r="E160" s="2" t="s">
        <v>883</v>
      </c>
      <c r="F160" s="2" t="s">
        <v>890</v>
      </c>
      <c r="G160" s="2" t="s">
        <v>74</v>
      </c>
      <c r="H160" s="2" t="s">
        <v>74</v>
      </c>
      <c r="I160" s="2" t="n">
        <v>25.90106</v>
      </c>
      <c r="J160" s="2" t="n">
        <v>-80.17791</v>
      </c>
      <c r="K160" s="2" t="n">
        <v>1.22</v>
      </c>
      <c r="L160" s="2" t="s">
        <v>60</v>
      </c>
      <c r="M160" s="2"/>
      <c r="N160" s="2"/>
      <c r="O160" s="2" t="n">
        <v>1958</v>
      </c>
      <c r="P160" s="2" t="s">
        <v>117</v>
      </c>
      <c r="Q160" s="2" t="s">
        <v>891</v>
      </c>
      <c r="R160" s="2"/>
      <c r="S160" s="2" t="s">
        <v>63</v>
      </c>
      <c r="T160" s="2" t="s">
        <v>180</v>
      </c>
      <c r="U160" s="2" t="s">
        <v>65</v>
      </c>
      <c r="V160" s="2" t="s">
        <v>66</v>
      </c>
      <c r="W160" s="2" t="s">
        <v>892</v>
      </c>
      <c r="X160" s="2" t="s">
        <v>893</v>
      </c>
      <c r="Y160" s="2" t="s">
        <v>69</v>
      </c>
      <c r="Z160" s="2"/>
      <c r="AA160" s="2"/>
      <c r="AB160" s="2"/>
      <c r="AC160" s="2" t="n">
        <v>3</v>
      </c>
      <c r="AD160" s="2" t="n">
        <v>3</v>
      </c>
      <c r="AE160" s="2" t="n">
        <v>0.0103</v>
      </c>
      <c r="AF160" s="2" t="n">
        <v>0</v>
      </c>
      <c r="AG160" s="2" t="s">
        <v>894</v>
      </c>
    </row>
    <row r="161" customFormat="false" ht="57.45" hidden="false" customHeight="false" outlineLevel="0" collapsed="false">
      <c r="A161" s="2" t="s">
        <v>895</v>
      </c>
      <c r="B161" s="2" t="s">
        <v>896</v>
      </c>
      <c r="C161" s="2" t="s">
        <v>882</v>
      </c>
      <c r="D161" s="2"/>
      <c r="E161" s="2" t="s">
        <v>883</v>
      </c>
      <c r="F161" s="2" t="s">
        <v>897</v>
      </c>
      <c r="G161" s="2" t="s">
        <v>266</v>
      </c>
      <c r="H161" s="2" t="s">
        <v>266</v>
      </c>
      <c r="I161" s="2" t="n">
        <v>25.87908</v>
      </c>
      <c r="J161" s="2" t="n">
        <v>-80.1829</v>
      </c>
      <c r="K161" s="2" t="n">
        <v>2.64</v>
      </c>
      <c r="L161" s="2" t="s">
        <v>116</v>
      </c>
      <c r="M161" s="2"/>
      <c r="N161" s="2"/>
      <c r="O161" s="2" t="n">
        <v>1958</v>
      </c>
      <c r="P161" s="2" t="s">
        <v>117</v>
      </c>
      <c r="Q161" s="2" t="s">
        <v>898</v>
      </c>
      <c r="R161" s="2"/>
      <c r="S161" s="2" t="s">
        <v>63</v>
      </c>
      <c r="T161" s="2" t="s">
        <v>899</v>
      </c>
      <c r="U161" s="2" t="s">
        <v>65</v>
      </c>
      <c r="V161" s="2" t="s">
        <v>120</v>
      </c>
      <c r="W161" s="2" t="s">
        <v>900</v>
      </c>
      <c r="X161" s="2" t="s">
        <v>901</v>
      </c>
      <c r="Y161" s="2" t="s">
        <v>122</v>
      </c>
      <c r="Z161" s="2"/>
      <c r="AA161" s="2"/>
      <c r="AB161" s="2"/>
      <c r="AC161" s="2" t="n">
        <v>2</v>
      </c>
      <c r="AD161" s="2" t="n">
        <v>2</v>
      </c>
      <c r="AE161" s="2" t="n">
        <v>0.0052</v>
      </c>
      <c r="AF161" s="2" t="n">
        <v>0</v>
      </c>
      <c r="AG161" s="2" t="s">
        <v>902</v>
      </c>
    </row>
    <row r="162" customFormat="false" ht="35.05" hidden="false" customHeight="false" outlineLevel="0" collapsed="false">
      <c r="A162" s="2" t="s">
        <v>903</v>
      </c>
      <c r="B162" s="2" t="s">
        <v>904</v>
      </c>
      <c r="C162" s="2" t="s">
        <v>882</v>
      </c>
      <c r="D162" s="2"/>
      <c r="E162" s="2" t="s">
        <v>883</v>
      </c>
      <c r="F162" s="2" t="s">
        <v>905</v>
      </c>
      <c r="G162" s="2" t="s">
        <v>164</v>
      </c>
      <c r="H162" s="2" t="s">
        <v>164</v>
      </c>
      <c r="I162" s="2" t="n">
        <v>25.9256</v>
      </c>
      <c r="J162" s="2" t="n">
        <v>-80.16537</v>
      </c>
      <c r="K162" s="2" t="n">
        <v>0.86</v>
      </c>
      <c r="L162" s="2" t="s">
        <v>60</v>
      </c>
      <c r="M162" s="2" t="n">
        <v>1976</v>
      </c>
      <c r="N162" s="2"/>
      <c r="O162" s="2" t="n">
        <v>1976</v>
      </c>
      <c r="P162" s="2" t="s">
        <v>61</v>
      </c>
      <c r="Q162" s="2" t="s">
        <v>906</v>
      </c>
      <c r="R162" s="2"/>
      <c r="S162" s="2" t="s">
        <v>63</v>
      </c>
      <c r="T162" s="2" t="s">
        <v>907</v>
      </c>
      <c r="U162" s="2" t="s">
        <v>65</v>
      </c>
      <c r="V162" s="2" t="s">
        <v>226</v>
      </c>
      <c r="W162" s="2" t="s">
        <v>908</v>
      </c>
      <c r="X162" s="2" t="s">
        <v>909</v>
      </c>
      <c r="Y162" s="2" t="s">
        <v>69</v>
      </c>
      <c r="Z162" s="2"/>
      <c r="AA162" s="2"/>
      <c r="AB162" s="2"/>
      <c r="AC162" s="2" t="n">
        <v>1</v>
      </c>
      <c r="AD162" s="2" t="n">
        <v>1</v>
      </c>
      <c r="AE162" s="2" t="n">
        <v>0</v>
      </c>
      <c r="AF162" s="2" t="n">
        <v>0</v>
      </c>
      <c r="AG162" s="2" t="s">
        <v>910</v>
      </c>
    </row>
    <row r="163" customFormat="false" ht="35.05" hidden="false" customHeight="false" outlineLevel="0" collapsed="false">
      <c r="A163" s="2" t="s">
        <v>911</v>
      </c>
      <c r="B163" s="2" t="s">
        <v>912</v>
      </c>
      <c r="C163" s="2" t="s">
        <v>882</v>
      </c>
      <c r="D163" s="2"/>
      <c r="E163" s="2" t="s">
        <v>883</v>
      </c>
      <c r="F163" s="2" t="s">
        <v>913</v>
      </c>
      <c r="G163" s="2" t="s">
        <v>164</v>
      </c>
      <c r="H163" s="2" t="s">
        <v>164</v>
      </c>
      <c r="I163" s="2" t="n">
        <v>25.9268</v>
      </c>
      <c r="J163" s="2" t="n">
        <v>-80.16992</v>
      </c>
      <c r="K163" s="2" t="n">
        <v>1.01</v>
      </c>
      <c r="L163" s="2" t="s">
        <v>60</v>
      </c>
      <c r="M163" s="2" t="n">
        <v>1984</v>
      </c>
      <c r="N163" s="2" t="n">
        <v>2009</v>
      </c>
      <c r="O163" s="2" t="n">
        <v>1984</v>
      </c>
      <c r="P163" s="2" t="s">
        <v>61</v>
      </c>
      <c r="Q163" s="2" t="s">
        <v>914</v>
      </c>
      <c r="R163" s="2"/>
      <c r="S163" s="2" t="s">
        <v>76</v>
      </c>
      <c r="T163" s="2" t="s">
        <v>915</v>
      </c>
      <c r="U163" s="2" t="s">
        <v>65</v>
      </c>
      <c r="V163" s="2" t="s">
        <v>66</v>
      </c>
      <c r="W163" s="2" t="s">
        <v>916</v>
      </c>
      <c r="X163" s="2" t="s">
        <v>917</v>
      </c>
      <c r="Y163" s="2" t="s">
        <v>69</v>
      </c>
      <c r="Z163" s="2"/>
      <c r="AA163" s="2"/>
      <c r="AB163" s="2"/>
      <c r="AC163" s="2" t="n">
        <v>3</v>
      </c>
      <c r="AD163" s="2" t="n">
        <v>3</v>
      </c>
      <c r="AE163" s="2" t="n">
        <v>0.0001</v>
      </c>
      <c r="AF163" s="2" t="n">
        <v>0</v>
      </c>
      <c r="AG163" s="2" t="s">
        <v>918</v>
      </c>
    </row>
    <row r="164" customFormat="false" ht="35.05" hidden="false" customHeight="false" outlineLevel="0" collapsed="false">
      <c r="A164" s="2" t="s">
        <v>919</v>
      </c>
      <c r="B164" s="2" t="s">
        <v>920</v>
      </c>
      <c r="C164" s="2" t="s">
        <v>882</v>
      </c>
      <c r="D164" s="2"/>
      <c r="E164" s="2" t="s">
        <v>883</v>
      </c>
      <c r="F164" s="2" t="s">
        <v>921</v>
      </c>
      <c r="G164" s="2" t="s">
        <v>164</v>
      </c>
      <c r="H164" s="2" t="s">
        <v>164</v>
      </c>
      <c r="I164" s="2" t="n">
        <v>25.91933</v>
      </c>
      <c r="J164" s="2" t="n">
        <v>-80.15807</v>
      </c>
      <c r="K164" s="2" t="n">
        <v>0.55</v>
      </c>
      <c r="L164" s="2" t="s">
        <v>60</v>
      </c>
      <c r="M164" s="2" t="n">
        <v>2016</v>
      </c>
      <c r="N164" s="2" t="n">
        <v>2025</v>
      </c>
      <c r="O164" s="2" t="n">
        <v>2016</v>
      </c>
      <c r="P164" s="2" t="s">
        <v>61</v>
      </c>
      <c r="Q164" s="2" t="s">
        <v>922</v>
      </c>
      <c r="R164" s="2"/>
      <c r="S164" s="2" t="s">
        <v>76</v>
      </c>
      <c r="T164" s="2" t="s">
        <v>923</v>
      </c>
      <c r="U164" s="2" t="s">
        <v>65</v>
      </c>
      <c r="V164" s="2" t="s">
        <v>226</v>
      </c>
      <c r="W164" s="2" t="s">
        <v>924</v>
      </c>
      <c r="X164" s="2" t="s">
        <v>925</v>
      </c>
      <c r="Y164" s="2" t="s">
        <v>69</v>
      </c>
      <c r="Z164" s="2"/>
      <c r="AA164" s="2"/>
      <c r="AB164" s="2"/>
      <c r="AC164" s="2" t="n">
        <v>2</v>
      </c>
      <c r="AD164" s="2" t="n">
        <v>2</v>
      </c>
      <c r="AE164" s="2" t="n">
        <v>0</v>
      </c>
      <c r="AF164" s="2" t="n">
        <v>0</v>
      </c>
      <c r="AG164" s="2" t="s">
        <v>926</v>
      </c>
    </row>
    <row r="165" customFormat="false" ht="35.05" hidden="false" customHeight="false" outlineLevel="0" collapsed="false">
      <c r="A165" s="2" t="s">
        <v>927</v>
      </c>
      <c r="B165" s="2" t="s">
        <v>928</v>
      </c>
      <c r="C165" s="2" t="s">
        <v>882</v>
      </c>
      <c r="D165" s="2"/>
      <c r="E165" s="2" t="s">
        <v>883</v>
      </c>
      <c r="F165" s="2" t="s">
        <v>929</v>
      </c>
      <c r="G165" s="2" t="s">
        <v>74</v>
      </c>
      <c r="H165" s="2" t="s">
        <v>74</v>
      </c>
      <c r="I165" s="2" t="n">
        <v>25.88911</v>
      </c>
      <c r="J165" s="2" t="n">
        <v>-80.16538</v>
      </c>
      <c r="K165" s="2" t="n">
        <v>1.67</v>
      </c>
      <c r="L165" s="2" t="s">
        <v>116</v>
      </c>
      <c r="M165" s="2" t="n">
        <v>2019</v>
      </c>
      <c r="N165" s="2"/>
      <c r="O165" s="2" t="n">
        <v>2019</v>
      </c>
      <c r="P165" s="2" t="s">
        <v>61</v>
      </c>
      <c r="Q165" s="2" t="s">
        <v>930</v>
      </c>
      <c r="R165" s="2"/>
      <c r="S165" s="2" t="s">
        <v>63</v>
      </c>
      <c r="T165" s="2" t="s">
        <v>931</v>
      </c>
      <c r="U165" s="2" t="s">
        <v>65</v>
      </c>
      <c r="V165" s="2" t="s">
        <v>66</v>
      </c>
      <c r="W165" s="2" t="s">
        <v>932</v>
      </c>
      <c r="X165" s="2" t="s">
        <v>933</v>
      </c>
      <c r="Y165" s="2" t="s">
        <v>69</v>
      </c>
      <c r="Z165" s="2"/>
      <c r="AA165" s="2"/>
      <c r="AB165" s="2"/>
      <c r="AC165" s="2" t="n">
        <v>1</v>
      </c>
      <c r="AD165" s="2" t="n">
        <v>1</v>
      </c>
      <c r="AE165" s="2" t="n">
        <v>0</v>
      </c>
      <c r="AF165" s="2" t="n">
        <v>0</v>
      </c>
      <c r="AG165" s="2" t="s">
        <v>934</v>
      </c>
    </row>
    <row r="166" customFormat="false" ht="35.05" hidden="false" customHeight="false" outlineLevel="0" collapsed="false">
      <c r="A166" s="2" t="s">
        <v>935</v>
      </c>
      <c r="B166" s="2" t="s">
        <v>936</v>
      </c>
      <c r="C166" s="2" t="s">
        <v>882</v>
      </c>
      <c r="D166" s="2"/>
      <c r="E166" s="2" t="s">
        <v>883</v>
      </c>
      <c r="F166" s="2" t="s">
        <v>937</v>
      </c>
      <c r="G166" s="2" t="s">
        <v>164</v>
      </c>
      <c r="H166" s="2" t="s">
        <v>164</v>
      </c>
      <c r="I166" s="2" t="n">
        <v>25.90138</v>
      </c>
      <c r="J166" s="2" t="n">
        <v>-80.16021</v>
      </c>
      <c r="K166" s="2" t="n">
        <v>0.85</v>
      </c>
      <c r="L166" s="2" t="s">
        <v>60</v>
      </c>
      <c r="M166" s="2"/>
      <c r="N166" s="2"/>
      <c r="O166" s="2" t="n">
        <v>2026</v>
      </c>
      <c r="P166" s="2" t="s">
        <v>117</v>
      </c>
      <c r="Q166" s="2" t="s">
        <v>938</v>
      </c>
      <c r="R166" s="2"/>
      <c r="S166" s="2" t="s">
        <v>63</v>
      </c>
      <c r="T166" s="2" t="s">
        <v>180</v>
      </c>
      <c r="U166" s="2" t="s">
        <v>65</v>
      </c>
      <c r="V166" s="2" t="s">
        <v>66</v>
      </c>
      <c r="W166" s="2" t="s">
        <v>939</v>
      </c>
      <c r="X166" s="2" t="s">
        <v>940</v>
      </c>
      <c r="Y166" s="2" t="s">
        <v>69</v>
      </c>
      <c r="Z166" s="2"/>
      <c r="AA166" s="2"/>
      <c r="AB166" s="2"/>
      <c r="AC166" s="2" t="n">
        <v>2</v>
      </c>
      <c r="AD166" s="2" t="n">
        <v>2</v>
      </c>
      <c r="AE166" s="2" t="n">
        <v>0.0052</v>
      </c>
      <c r="AF166" s="2" t="n">
        <v>0</v>
      </c>
      <c r="AG166" s="2" t="s">
        <v>941</v>
      </c>
    </row>
    <row r="167" customFormat="false" ht="57.45" hidden="false" customHeight="false" outlineLevel="0" collapsed="false">
      <c r="A167" s="2" t="s">
        <v>942</v>
      </c>
      <c r="B167" s="2" t="s">
        <v>943</v>
      </c>
      <c r="C167" s="2" t="s">
        <v>944</v>
      </c>
      <c r="D167" s="2"/>
      <c r="E167" s="2" t="s">
        <v>945</v>
      </c>
      <c r="F167" s="2" t="s">
        <v>946</v>
      </c>
      <c r="G167" s="2" t="s">
        <v>74</v>
      </c>
      <c r="H167" s="2" t="s">
        <v>74</v>
      </c>
      <c r="I167" s="2" t="n">
        <v>25.90882</v>
      </c>
      <c r="J167" s="2" t="n">
        <v>-80.16255</v>
      </c>
      <c r="K167" s="2" t="n">
        <v>0.32</v>
      </c>
      <c r="L167" s="2" t="s">
        <v>60</v>
      </c>
      <c r="M167" s="2"/>
      <c r="N167" s="2"/>
      <c r="O167" s="2" t="n">
        <v>1958</v>
      </c>
      <c r="P167" s="2" t="s">
        <v>117</v>
      </c>
      <c r="Q167" s="2" t="s">
        <v>947</v>
      </c>
      <c r="R167" s="2" t="s">
        <v>948</v>
      </c>
      <c r="S167" s="2" t="s">
        <v>63</v>
      </c>
      <c r="T167" s="2" t="s">
        <v>290</v>
      </c>
      <c r="U167" s="2" t="s">
        <v>65</v>
      </c>
      <c r="V167" s="2" t="s">
        <v>120</v>
      </c>
      <c r="W167" s="2" t="s">
        <v>174</v>
      </c>
      <c r="X167" s="2"/>
      <c r="Y167" s="2" t="s">
        <v>122</v>
      </c>
      <c r="Z167" s="2"/>
      <c r="AA167" s="2"/>
      <c r="AB167" s="2"/>
      <c r="AC167" s="2" t="n">
        <v>1</v>
      </c>
      <c r="AD167" s="2" t="n">
        <v>1</v>
      </c>
      <c r="AE167" s="2" t="n">
        <v>0</v>
      </c>
      <c r="AF167" s="2" t="n">
        <v>0</v>
      </c>
      <c r="AG167" s="2" t="s">
        <v>949</v>
      </c>
    </row>
    <row r="168" customFormat="false" ht="57.45" hidden="false" customHeight="false" outlineLevel="0" collapsed="false">
      <c r="A168" s="2" t="s">
        <v>950</v>
      </c>
      <c r="B168" s="2" t="s">
        <v>951</v>
      </c>
      <c r="C168" s="2" t="s">
        <v>944</v>
      </c>
      <c r="D168" s="2"/>
      <c r="E168" s="2" t="s">
        <v>945</v>
      </c>
      <c r="F168" s="2" t="s">
        <v>952</v>
      </c>
      <c r="G168" s="2" t="s">
        <v>164</v>
      </c>
      <c r="H168" s="2" t="s">
        <v>164</v>
      </c>
      <c r="I168" s="2" t="n">
        <v>25.91754</v>
      </c>
      <c r="J168" s="2" t="n">
        <v>-80.17186</v>
      </c>
      <c r="K168" s="2" t="n">
        <v>0.58</v>
      </c>
      <c r="L168" s="2" t="s">
        <v>60</v>
      </c>
      <c r="M168" s="2"/>
      <c r="N168" s="2"/>
      <c r="O168" s="2" t="n">
        <v>2001</v>
      </c>
      <c r="P168" s="2" t="s">
        <v>117</v>
      </c>
      <c r="Q168" s="2" t="s">
        <v>947</v>
      </c>
      <c r="R168" s="2" t="s">
        <v>948</v>
      </c>
      <c r="S168" s="2" t="s">
        <v>63</v>
      </c>
      <c r="T168" s="2" t="s">
        <v>290</v>
      </c>
      <c r="U168" s="2" t="s">
        <v>65</v>
      </c>
      <c r="V168" s="2" t="s">
        <v>120</v>
      </c>
      <c r="W168" s="2" t="s">
        <v>174</v>
      </c>
      <c r="X168" s="2"/>
      <c r="Y168" s="2" t="s">
        <v>122</v>
      </c>
      <c r="Z168" s="2"/>
      <c r="AA168" s="2"/>
      <c r="AB168" s="2"/>
      <c r="AC168" s="2" t="n">
        <v>1</v>
      </c>
      <c r="AD168" s="2" t="n">
        <v>1</v>
      </c>
      <c r="AE168" s="2" t="n">
        <v>0</v>
      </c>
      <c r="AF168" s="2" t="n">
        <v>0</v>
      </c>
      <c r="AG168" s="2" t="s">
        <v>953</v>
      </c>
    </row>
    <row r="169" customFormat="false" ht="35.05" hidden="false" customHeight="false" outlineLevel="0" collapsed="false">
      <c r="A169" s="2" t="s">
        <v>954</v>
      </c>
      <c r="B169" s="2" t="s">
        <v>955</v>
      </c>
      <c r="C169" s="2" t="s">
        <v>944</v>
      </c>
      <c r="D169" s="2"/>
      <c r="E169" s="2" t="s">
        <v>945</v>
      </c>
      <c r="F169" s="2" t="s">
        <v>956</v>
      </c>
      <c r="G169" s="2" t="s">
        <v>164</v>
      </c>
      <c r="H169" s="2" t="s">
        <v>164</v>
      </c>
      <c r="I169" s="2" t="n">
        <v>25.9326</v>
      </c>
      <c r="J169" s="2" t="n">
        <v>-80.16158</v>
      </c>
      <c r="K169" s="2" t="n">
        <v>1.34</v>
      </c>
      <c r="L169" s="2" t="s">
        <v>60</v>
      </c>
      <c r="M169" s="2"/>
      <c r="N169" s="2"/>
      <c r="O169" s="2" t="n">
        <v>2002</v>
      </c>
      <c r="P169" s="2" t="s">
        <v>117</v>
      </c>
      <c r="Q169" s="2" t="s">
        <v>957</v>
      </c>
      <c r="R169" s="2" t="s">
        <v>958</v>
      </c>
      <c r="S169" s="2" t="s">
        <v>63</v>
      </c>
      <c r="T169" s="2" t="s">
        <v>468</v>
      </c>
      <c r="U169" s="2" t="s">
        <v>65</v>
      </c>
      <c r="V169" s="2" t="s">
        <v>66</v>
      </c>
      <c r="W169" s="2" t="s">
        <v>959</v>
      </c>
      <c r="X169" s="2" t="s">
        <v>960</v>
      </c>
      <c r="Y169" s="2" t="s">
        <v>69</v>
      </c>
      <c r="Z169" s="2"/>
      <c r="AA169" s="2"/>
      <c r="AB169" s="2"/>
      <c r="AC169" s="2" t="n">
        <v>1</v>
      </c>
      <c r="AD169" s="2" t="n">
        <v>1</v>
      </c>
      <c r="AE169" s="2" t="n">
        <v>0</v>
      </c>
      <c r="AF169" s="2" t="n">
        <v>0</v>
      </c>
      <c r="AG169" s="2" t="s">
        <v>961</v>
      </c>
    </row>
    <row r="170" customFormat="false" ht="35.05" hidden="false" customHeight="false" outlineLevel="0" collapsed="false">
      <c r="A170" s="2" t="s">
        <v>962</v>
      </c>
      <c r="B170" s="2" t="s">
        <v>963</v>
      </c>
      <c r="C170" s="2" t="s">
        <v>944</v>
      </c>
      <c r="D170" s="2"/>
      <c r="E170" s="2" t="s">
        <v>945</v>
      </c>
      <c r="F170" s="2" t="s">
        <v>964</v>
      </c>
      <c r="G170" s="2" t="s">
        <v>74</v>
      </c>
      <c r="H170" s="2" t="s">
        <v>74</v>
      </c>
      <c r="I170" s="2" t="n">
        <v>25.88969</v>
      </c>
      <c r="J170" s="2" t="n">
        <v>-80.1829</v>
      </c>
      <c r="K170" s="2" t="n">
        <v>2.01</v>
      </c>
      <c r="L170" s="2" t="s">
        <v>116</v>
      </c>
      <c r="M170" s="2" t="n">
        <v>2005</v>
      </c>
      <c r="N170" s="2"/>
      <c r="O170" s="2" t="n">
        <v>2005</v>
      </c>
      <c r="P170" s="2" t="s">
        <v>61</v>
      </c>
      <c r="Q170" s="2" t="s">
        <v>965</v>
      </c>
      <c r="R170" s="2" t="s">
        <v>966</v>
      </c>
      <c r="S170" s="2" t="s">
        <v>63</v>
      </c>
      <c r="T170" s="2" t="s">
        <v>967</v>
      </c>
      <c r="U170" s="2" t="s">
        <v>65</v>
      </c>
      <c r="V170" s="2" t="s">
        <v>66</v>
      </c>
      <c r="W170" s="2" t="s">
        <v>968</v>
      </c>
      <c r="X170" s="2" t="s">
        <v>969</v>
      </c>
      <c r="Y170" s="2" t="s">
        <v>69</v>
      </c>
      <c r="Z170" s="2"/>
      <c r="AA170" s="2"/>
      <c r="AB170" s="2"/>
      <c r="AC170" s="2" t="n">
        <v>1</v>
      </c>
      <c r="AD170" s="2" t="n">
        <v>1</v>
      </c>
      <c r="AE170" s="2" t="n">
        <v>0</v>
      </c>
      <c r="AF170" s="2" t="n">
        <v>0</v>
      </c>
      <c r="AG170" s="2" t="s">
        <v>970</v>
      </c>
    </row>
    <row r="171" customFormat="false" ht="35.05" hidden="false" customHeight="false" outlineLevel="0" collapsed="false">
      <c r="A171" s="2" t="s">
        <v>971</v>
      </c>
      <c r="B171" s="2" t="s">
        <v>972</v>
      </c>
      <c r="C171" s="2" t="s">
        <v>944</v>
      </c>
      <c r="D171" s="2"/>
      <c r="E171" s="2" t="s">
        <v>945</v>
      </c>
      <c r="F171" s="2" t="s">
        <v>973</v>
      </c>
      <c r="G171" s="2" t="s">
        <v>74</v>
      </c>
      <c r="H171" s="2" t="s">
        <v>74</v>
      </c>
      <c r="I171" s="2" t="n">
        <v>25.89051</v>
      </c>
      <c r="J171" s="2" t="n">
        <v>-80.18297</v>
      </c>
      <c r="K171" s="2" t="n">
        <v>1.97</v>
      </c>
      <c r="L171" s="2" t="s">
        <v>116</v>
      </c>
      <c r="M171" s="2"/>
      <c r="N171" s="2"/>
      <c r="O171" s="2" t="n">
        <v>2005</v>
      </c>
      <c r="P171" s="2" t="s">
        <v>117</v>
      </c>
      <c r="Q171" s="2" t="s">
        <v>974</v>
      </c>
      <c r="R171" s="2" t="s">
        <v>975</v>
      </c>
      <c r="S171" s="2" t="s">
        <v>63</v>
      </c>
      <c r="T171" s="2" t="s">
        <v>976</v>
      </c>
      <c r="U171" s="2" t="s">
        <v>65</v>
      </c>
      <c r="V171" s="2" t="s">
        <v>66</v>
      </c>
      <c r="W171" s="2" t="s">
        <v>977</v>
      </c>
      <c r="X171" s="2" t="s">
        <v>978</v>
      </c>
      <c r="Y171" s="2" t="s">
        <v>69</v>
      </c>
      <c r="Z171" s="2"/>
      <c r="AA171" s="2"/>
      <c r="AB171" s="2"/>
      <c r="AC171" s="2" t="n">
        <v>2</v>
      </c>
      <c r="AD171" s="2" t="n">
        <v>2</v>
      </c>
      <c r="AE171" s="2" t="n">
        <v>0.0001</v>
      </c>
      <c r="AF171" s="2" t="n">
        <v>0</v>
      </c>
      <c r="AG171" s="2" t="s">
        <v>979</v>
      </c>
    </row>
    <row r="172" customFormat="false" ht="57.45" hidden="false" customHeight="false" outlineLevel="0" collapsed="false">
      <c r="A172" s="2" t="s">
        <v>980</v>
      </c>
      <c r="B172" s="2" t="s">
        <v>981</v>
      </c>
      <c r="C172" s="2" t="s">
        <v>944</v>
      </c>
      <c r="D172" s="2"/>
      <c r="E172" s="2" t="s">
        <v>945</v>
      </c>
      <c r="F172" s="2" t="s">
        <v>982</v>
      </c>
      <c r="G172" s="2" t="s">
        <v>74</v>
      </c>
      <c r="H172" s="2" t="s">
        <v>74</v>
      </c>
      <c r="I172" s="2" t="n">
        <v>25.91452</v>
      </c>
      <c r="J172" s="2" t="n">
        <v>-80.15945</v>
      </c>
      <c r="K172" s="2" t="n">
        <v>0.28</v>
      </c>
      <c r="L172" s="2" t="s">
        <v>60</v>
      </c>
      <c r="M172" s="2"/>
      <c r="N172" s="2"/>
      <c r="O172" s="2" t="n">
        <v>2008</v>
      </c>
      <c r="P172" s="2" t="s">
        <v>117</v>
      </c>
      <c r="Q172" s="2" t="s">
        <v>983</v>
      </c>
      <c r="R172" s="2" t="s">
        <v>948</v>
      </c>
      <c r="S172" s="2" t="s">
        <v>63</v>
      </c>
      <c r="T172" s="2" t="s">
        <v>290</v>
      </c>
      <c r="U172" s="2" t="s">
        <v>65</v>
      </c>
      <c r="V172" s="2" t="s">
        <v>120</v>
      </c>
      <c r="W172" s="2" t="s">
        <v>174</v>
      </c>
      <c r="X172" s="2"/>
      <c r="Y172" s="2" t="s">
        <v>122</v>
      </c>
      <c r="Z172" s="2"/>
      <c r="AA172" s="2"/>
      <c r="AB172" s="2"/>
      <c r="AC172" s="2" t="n">
        <v>1</v>
      </c>
      <c r="AD172" s="2" t="n">
        <v>1</v>
      </c>
      <c r="AE172" s="2" t="n">
        <v>0</v>
      </c>
      <c r="AF172" s="2" t="n">
        <v>0</v>
      </c>
      <c r="AG172" s="2" t="s">
        <v>984</v>
      </c>
    </row>
    <row r="173" customFormat="false" ht="35.05" hidden="false" customHeight="false" outlineLevel="0" collapsed="false">
      <c r="A173" s="2" t="s">
        <v>985</v>
      </c>
      <c r="B173" s="2" t="s">
        <v>986</v>
      </c>
      <c r="C173" s="2" t="s">
        <v>944</v>
      </c>
      <c r="D173" s="2"/>
      <c r="E173" s="2" t="s">
        <v>945</v>
      </c>
      <c r="F173" s="2" t="s">
        <v>987</v>
      </c>
      <c r="G173" s="2" t="s">
        <v>988</v>
      </c>
      <c r="H173" s="2" t="s">
        <v>132</v>
      </c>
      <c r="I173" s="2" t="n">
        <v>25.7998</v>
      </c>
      <c r="J173" s="2" t="n">
        <v>-80.199</v>
      </c>
      <c r="K173" s="2" t="n">
        <v>8.14</v>
      </c>
      <c r="L173" s="2" t="s">
        <v>116</v>
      </c>
      <c r="M173" s="2"/>
      <c r="N173" s="2"/>
      <c r="O173" s="2" t="n">
        <v>2026</v>
      </c>
      <c r="P173" s="2" t="s">
        <v>248</v>
      </c>
      <c r="Q173" s="2" t="s">
        <v>989</v>
      </c>
      <c r="R173" s="2" t="s">
        <v>975</v>
      </c>
      <c r="S173" s="2" t="s">
        <v>63</v>
      </c>
      <c r="T173" s="2" t="s">
        <v>990</v>
      </c>
      <c r="U173" s="2" t="s">
        <v>65</v>
      </c>
      <c r="V173" s="2" t="s">
        <v>66</v>
      </c>
      <c r="W173" s="2" t="s">
        <v>991</v>
      </c>
      <c r="X173" s="2" t="s">
        <v>992</v>
      </c>
      <c r="Y173" s="2" t="s">
        <v>69</v>
      </c>
      <c r="Z173" s="2"/>
      <c r="AA173" s="2"/>
      <c r="AB173" s="2"/>
      <c r="AC173" s="2" t="n">
        <v>0</v>
      </c>
      <c r="AD173" s="2" t="n">
        <v>0</v>
      </c>
      <c r="AE173" s="2" t="n">
        <v>0</v>
      </c>
      <c r="AF173" s="2" t="n">
        <v>0</v>
      </c>
      <c r="AG173" s="2" t="s">
        <v>993</v>
      </c>
    </row>
    <row r="174" customFormat="false" ht="35.05" hidden="false" customHeight="false" outlineLevel="0" collapsed="false">
      <c r="A174" s="2" t="s">
        <v>994</v>
      </c>
      <c r="B174" s="2" t="s">
        <v>995</v>
      </c>
      <c r="C174" s="2" t="s">
        <v>944</v>
      </c>
      <c r="D174" s="2"/>
      <c r="E174" s="2" t="s">
        <v>945</v>
      </c>
      <c r="F174" s="2" t="s">
        <v>996</v>
      </c>
      <c r="G174" s="2" t="s">
        <v>997</v>
      </c>
      <c r="H174" s="2" t="s">
        <v>132</v>
      </c>
      <c r="I174" s="2" t="n">
        <v>25.78</v>
      </c>
      <c r="J174" s="2" t="n">
        <v>-80.1303</v>
      </c>
      <c r="K174" s="2" t="n">
        <v>9.44</v>
      </c>
      <c r="L174" s="2" t="s">
        <v>116</v>
      </c>
      <c r="M174" s="2"/>
      <c r="N174" s="2"/>
      <c r="O174" s="2" t="n">
        <v>2026</v>
      </c>
      <c r="P174" s="2" t="s">
        <v>248</v>
      </c>
      <c r="Q174" s="2" t="s">
        <v>989</v>
      </c>
      <c r="R174" s="2" t="s">
        <v>975</v>
      </c>
      <c r="S174" s="2" t="s">
        <v>63</v>
      </c>
      <c r="T174" s="2" t="s">
        <v>990</v>
      </c>
      <c r="U174" s="2" t="s">
        <v>65</v>
      </c>
      <c r="V174" s="2" t="s">
        <v>66</v>
      </c>
      <c r="W174" s="2" t="s">
        <v>998</v>
      </c>
      <c r="X174" s="2" t="s">
        <v>999</v>
      </c>
      <c r="Y174" s="2" t="s">
        <v>69</v>
      </c>
      <c r="Z174" s="2"/>
      <c r="AA174" s="2"/>
      <c r="AB174" s="2"/>
      <c r="AC174" s="2" t="n">
        <v>0</v>
      </c>
      <c r="AD174" s="2" t="n">
        <v>0</v>
      </c>
      <c r="AE174" s="2" t="n">
        <v>0</v>
      </c>
      <c r="AF174" s="2" t="n">
        <v>0</v>
      </c>
      <c r="AG174" s="2" t="s">
        <v>1000</v>
      </c>
    </row>
    <row r="175" customFormat="false" ht="35.05" hidden="false" customHeight="false" outlineLevel="0" collapsed="false">
      <c r="A175" s="2" t="s">
        <v>1001</v>
      </c>
      <c r="B175" s="2" t="s">
        <v>1002</v>
      </c>
      <c r="C175" s="2" t="s">
        <v>944</v>
      </c>
      <c r="D175" s="2"/>
      <c r="E175" s="2" t="s">
        <v>945</v>
      </c>
      <c r="F175" s="2" t="s">
        <v>1003</v>
      </c>
      <c r="G175" s="2" t="s">
        <v>988</v>
      </c>
      <c r="H175" s="2" t="s">
        <v>132</v>
      </c>
      <c r="I175" s="2" t="n">
        <v>25.7887</v>
      </c>
      <c r="J175" s="2" t="n">
        <v>-80.1902</v>
      </c>
      <c r="K175" s="2" t="n">
        <v>8.76</v>
      </c>
      <c r="L175" s="2" t="s">
        <v>116</v>
      </c>
      <c r="M175" s="2"/>
      <c r="N175" s="2"/>
      <c r="O175" s="2" t="n">
        <v>2026</v>
      </c>
      <c r="P175" s="2" t="s">
        <v>248</v>
      </c>
      <c r="Q175" s="2" t="s">
        <v>1004</v>
      </c>
      <c r="R175" s="2" t="s">
        <v>958</v>
      </c>
      <c r="S175" s="2" t="s">
        <v>63</v>
      </c>
      <c r="T175" s="2" t="s">
        <v>990</v>
      </c>
      <c r="U175" s="2" t="s">
        <v>65</v>
      </c>
      <c r="V175" s="2" t="s">
        <v>66</v>
      </c>
      <c r="W175" s="2" t="s">
        <v>991</v>
      </c>
      <c r="X175" s="2" t="s">
        <v>1005</v>
      </c>
      <c r="Y175" s="2" t="s">
        <v>69</v>
      </c>
      <c r="Z175" s="2"/>
      <c r="AA175" s="2"/>
      <c r="AB175" s="2"/>
      <c r="AC175" s="2" t="n">
        <v>0</v>
      </c>
      <c r="AD175" s="2" t="n">
        <v>0</v>
      </c>
      <c r="AE175" s="2" t="n">
        <v>0</v>
      </c>
      <c r="AF175" s="2" t="n">
        <v>0</v>
      </c>
      <c r="AG175" s="2" t="s">
        <v>1006</v>
      </c>
    </row>
    <row r="176" customFormat="false" ht="35.05" hidden="false" customHeight="false" outlineLevel="0" collapsed="false">
      <c r="A176" s="2" t="s">
        <v>1007</v>
      </c>
      <c r="B176" s="2" t="s">
        <v>1008</v>
      </c>
      <c r="C176" s="2" t="s">
        <v>944</v>
      </c>
      <c r="D176" s="2"/>
      <c r="E176" s="2" t="s">
        <v>945</v>
      </c>
      <c r="F176" s="2" t="s">
        <v>1009</v>
      </c>
      <c r="G176" s="2"/>
      <c r="H176" s="2" t="s">
        <v>132</v>
      </c>
      <c r="I176" s="2" t="n">
        <v>25.7488</v>
      </c>
      <c r="J176" s="2" t="n">
        <v>-80.2617</v>
      </c>
      <c r="K176" s="2" t="n">
        <v>12.89</v>
      </c>
      <c r="L176" s="2" t="s">
        <v>116</v>
      </c>
      <c r="M176" s="2"/>
      <c r="N176" s="2"/>
      <c r="O176" s="2" t="n">
        <v>2026</v>
      </c>
      <c r="P176" s="2" t="s">
        <v>248</v>
      </c>
      <c r="Q176" s="2" t="s">
        <v>1010</v>
      </c>
      <c r="R176" s="2" t="s">
        <v>975</v>
      </c>
      <c r="S176" s="2" t="s">
        <v>63</v>
      </c>
      <c r="T176" s="2" t="s">
        <v>990</v>
      </c>
      <c r="U176" s="2" t="s">
        <v>65</v>
      </c>
      <c r="V176" s="2" t="s">
        <v>66</v>
      </c>
      <c r="W176" s="2" t="s">
        <v>991</v>
      </c>
      <c r="X176" s="2" t="s">
        <v>1011</v>
      </c>
      <c r="Y176" s="2" t="s">
        <v>69</v>
      </c>
      <c r="Z176" s="2"/>
      <c r="AA176" s="2"/>
      <c r="AB176" s="2"/>
      <c r="AC176" s="2" t="n">
        <v>0</v>
      </c>
      <c r="AD176" s="2" t="n">
        <v>0</v>
      </c>
      <c r="AE176" s="2" t="n">
        <v>0</v>
      </c>
      <c r="AF176" s="2" t="n">
        <v>0</v>
      </c>
      <c r="AG176" s="2" t="s">
        <v>1012</v>
      </c>
    </row>
    <row r="177" customFormat="false" ht="35.05" hidden="false" customHeight="false" outlineLevel="0" collapsed="false">
      <c r="A177" s="2" t="s">
        <v>1013</v>
      </c>
      <c r="B177" s="2" t="s">
        <v>1014</v>
      </c>
      <c r="C177" s="2" t="s">
        <v>944</v>
      </c>
      <c r="D177" s="2"/>
      <c r="E177" s="2" t="s">
        <v>945</v>
      </c>
      <c r="F177" s="2" t="s">
        <v>1015</v>
      </c>
      <c r="G177" s="2" t="s">
        <v>988</v>
      </c>
      <c r="H177" s="2" t="s">
        <v>132</v>
      </c>
      <c r="I177" s="2" t="n">
        <v>25.76583</v>
      </c>
      <c r="J177" s="2" t="n">
        <v>-80.21982</v>
      </c>
      <c r="K177" s="2" t="n">
        <v>10.77</v>
      </c>
      <c r="L177" s="2" t="s">
        <v>116</v>
      </c>
      <c r="M177" s="2"/>
      <c r="N177" s="2"/>
      <c r="O177" s="2" t="n">
        <v>2026</v>
      </c>
      <c r="P177" s="2" t="s">
        <v>248</v>
      </c>
      <c r="Q177" s="2" t="s">
        <v>1010</v>
      </c>
      <c r="R177" s="2" t="s">
        <v>975</v>
      </c>
      <c r="S177" s="2" t="s">
        <v>63</v>
      </c>
      <c r="T177" s="2" t="s">
        <v>990</v>
      </c>
      <c r="U177" s="2" t="s">
        <v>65</v>
      </c>
      <c r="V177" s="2" t="s">
        <v>66</v>
      </c>
      <c r="W177" s="2" t="s">
        <v>991</v>
      </c>
      <c r="X177" s="2" t="s">
        <v>1016</v>
      </c>
      <c r="Y177" s="2" t="s">
        <v>69</v>
      </c>
      <c r="Z177" s="2"/>
      <c r="AA177" s="2"/>
      <c r="AB177" s="2"/>
      <c r="AC177" s="2" t="n">
        <v>0</v>
      </c>
      <c r="AD177" s="2" t="n">
        <v>0</v>
      </c>
      <c r="AE177" s="2" t="n">
        <v>0</v>
      </c>
      <c r="AF177" s="2" t="n">
        <v>0</v>
      </c>
      <c r="AG177" s="2" t="s">
        <v>1017</v>
      </c>
    </row>
    <row r="178" customFormat="false" ht="46.25" hidden="false" customHeight="false" outlineLevel="0" collapsed="false">
      <c r="A178" s="2" t="s">
        <v>1018</v>
      </c>
      <c r="B178" s="2" t="s">
        <v>1019</v>
      </c>
      <c r="C178" s="2" t="s">
        <v>944</v>
      </c>
      <c r="D178" s="2"/>
      <c r="E178" s="2" t="s">
        <v>945</v>
      </c>
      <c r="F178" s="2" t="s">
        <v>1020</v>
      </c>
      <c r="G178" s="2" t="s">
        <v>988</v>
      </c>
      <c r="H178" s="2" t="s">
        <v>132</v>
      </c>
      <c r="I178" s="2" t="n">
        <v>25.8095</v>
      </c>
      <c r="J178" s="2" t="n">
        <v>-80.1936</v>
      </c>
      <c r="K178" s="2" t="n">
        <v>7.4</v>
      </c>
      <c r="L178" s="2" t="s">
        <v>116</v>
      </c>
      <c r="M178" s="2"/>
      <c r="N178" s="2"/>
      <c r="O178" s="2" t="n">
        <v>2026</v>
      </c>
      <c r="P178" s="2" t="s">
        <v>248</v>
      </c>
      <c r="Q178" s="2" t="s">
        <v>1021</v>
      </c>
      <c r="R178" s="2" t="s">
        <v>975</v>
      </c>
      <c r="S178" s="2" t="s">
        <v>76</v>
      </c>
      <c r="T178" s="2" t="s">
        <v>1022</v>
      </c>
      <c r="U178" s="2" t="s">
        <v>65</v>
      </c>
      <c r="V178" s="2" t="s">
        <v>66</v>
      </c>
      <c r="W178" s="2" t="s">
        <v>1023</v>
      </c>
      <c r="X178" s="2" t="s">
        <v>1024</v>
      </c>
      <c r="Y178" s="2" t="s">
        <v>69</v>
      </c>
      <c r="Z178" s="2"/>
      <c r="AA178" s="2"/>
      <c r="AB178" s="2"/>
      <c r="AC178" s="2" t="n">
        <v>0</v>
      </c>
      <c r="AD178" s="2" t="n">
        <v>0</v>
      </c>
      <c r="AE178" s="2" t="n">
        <v>0</v>
      </c>
      <c r="AF178" s="2" t="n">
        <v>0</v>
      </c>
      <c r="AG178" s="2" t="s">
        <v>1025</v>
      </c>
    </row>
    <row r="179" customFormat="false" ht="35.05" hidden="false" customHeight="false" outlineLevel="0" collapsed="false">
      <c r="A179" s="2" t="s">
        <v>1026</v>
      </c>
      <c r="B179" s="2" t="s">
        <v>1027</v>
      </c>
      <c r="C179" s="2" t="s">
        <v>944</v>
      </c>
      <c r="D179" s="2"/>
      <c r="E179" s="2" t="s">
        <v>945</v>
      </c>
      <c r="F179" s="2" t="s">
        <v>1028</v>
      </c>
      <c r="G179" s="2" t="s">
        <v>988</v>
      </c>
      <c r="H179" s="2" t="s">
        <v>132</v>
      </c>
      <c r="I179" s="2" t="n">
        <v>25.7275</v>
      </c>
      <c r="J179" s="2" t="n">
        <v>-80.2408</v>
      </c>
      <c r="K179" s="2" t="n">
        <v>13.7</v>
      </c>
      <c r="L179" s="2" t="s">
        <v>116</v>
      </c>
      <c r="M179" s="2"/>
      <c r="N179" s="2"/>
      <c r="O179" s="2" t="n">
        <v>2026</v>
      </c>
      <c r="P179" s="2" t="s">
        <v>248</v>
      </c>
      <c r="Q179" s="2" t="s">
        <v>989</v>
      </c>
      <c r="R179" s="2" t="s">
        <v>975</v>
      </c>
      <c r="S179" s="2" t="s">
        <v>63</v>
      </c>
      <c r="T179" s="2" t="s">
        <v>990</v>
      </c>
      <c r="U179" s="2" t="s">
        <v>65</v>
      </c>
      <c r="V179" s="2" t="s">
        <v>66</v>
      </c>
      <c r="W179" s="2" t="s">
        <v>991</v>
      </c>
      <c r="X179" s="2" t="s">
        <v>1029</v>
      </c>
      <c r="Y179" s="2" t="s">
        <v>69</v>
      </c>
      <c r="Z179" s="2"/>
      <c r="AA179" s="2"/>
      <c r="AB179" s="2"/>
      <c r="AC179" s="2" t="n">
        <v>0</v>
      </c>
      <c r="AD179" s="2" t="n">
        <v>0</v>
      </c>
      <c r="AE179" s="2" t="n">
        <v>0</v>
      </c>
      <c r="AF179" s="2" t="n">
        <v>0</v>
      </c>
      <c r="AG179" s="2" t="s">
        <v>1030</v>
      </c>
    </row>
    <row r="180" customFormat="false" ht="35.05" hidden="false" customHeight="false" outlineLevel="0" collapsed="false">
      <c r="A180" s="2" t="s">
        <v>1031</v>
      </c>
      <c r="B180" s="2" t="s">
        <v>1032</v>
      </c>
      <c r="C180" s="2" t="s">
        <v>944</v>
      </c>
      <c r="D180" s="2"/>
      <c r="E180" s="2" t="s">
        <v>945</v>
      </c>
      <c r="F180" s="2" t="s">
        <v>1033</v>
      </c>
      <c r="G180" s="2" t="s">
        <v>988</v>
      </c>
      <c r="H180" s="2" t="s">
        <v>132</v>
      </c>
      <c r="I180" s="2" t="n">
        <v>25.7288</v>
      </c>
      <c r="J180" s="2" t="n">
        <v>-80.2338</v>
      </c>
      <c r="K180" s="2" t="n">
        <v>13.47</v>
      </c>
      <c r="L180" s="2" t="s">
        <v>116</v>
      </c>
      <c r="M180" s="2"/>
      <c r="N180" s="2"/>
      <c r="O180" s="2" t="n">
        <v>2026</v>
      </c>
      <c r="P180" s="2" t="s">
        <v>248</v>
      </c>
      <c r="Q180" s="2" t="s">
        <v>989</v>
      </c>
      <c r="R180" s="2" t="s">
        <v>975</v>
      </c>
      <c r="S180" s="2" t="s">
        <v>63</v>
      </c>
      <c r="T180" s="2" t="s">
        <v>990</v>
      </c>
      <c r="U180" s="2" t="s">
        <v>65</v>
      </c>
      <c r="V180" s="2" t="s">
        <v>66</v>
      </c>
      <c r="W180" s="2" t="s">
        <v>991</v>
      </c>
      <c r="X180" s="2" t="s">
        <v>1034</v>
      </c>
      <c r="Y180" s="2" t="s">
        <v>69</v>
      </c>
      <c r="Z180" s="2"/>
      <c r="AA180" s="2"/>
      <c r="AB180" s="2"/>
      <c r="AC180" s="2" t="n">
        <v>0</v>
      </c>
      <c r="AD180" s="2" t="n">
        <v>0</v>
      </c>
      <c r="AE180" s="2" t="n">
        <v>0</v>
      </c>
      <c r="AF180" s="2" t="n">
        <v>0</v>
      </c>
      <c r="AG180" s="2" t="s">
        <v>1035</v>
      </c>
    </row>
    <row r="181" customFormat="false" ht="35.05" hidden="false" customHeight="false" outlineLevel="0" collapsed="false">
      <c r="A181" s="2" t="s">
        <v>1036</v>
      </c>
      <c r="B181" s="2" t="s">
        <v>1037</v>
      </c>
      <c r="C181" s="2" t="s">
        <v>944</v>
      </c>
      <c r="D181" s="2"/>
      <c r="E181" s="2" t="s">
        <v>945</v>
      </c>
      <c r="F181" s="2" t="s">
        <v>1038</v>
      </c>
      <c r="G181" s="2" t="s">
        <v>988</v>
      </c>
      <c r="H181" s="2" t="s">
        <v>132</v>
      </c>
      <c r="I181" s="2" t="n">
        <v>25.7657</v>
      </c>
      <c r="J181" s="2" t="n">
        <v>-80.1966</v>
      </c>
      <c r="K181" s="2" t="n">
        <v>10.4</v>
      </c>
      <c r="L181" s="2" t="s">
        <v>116</v>
      </c>
      <c r="M181" s="2"/>
      <c r="N181" s="2"/>
      <c r="O181" s="2" t="n">
        <v>2026</v>
      </c>
      <c r="P181" s="2" t="s">
        <v>248</v>
      </c>
      <c r="Q181" s="2" t="s">
        <v>989</v>
      </c>
      <c r="R181" s="2" t="s">
        <v>975</v>
      </c>
      <c r="S181" s="2" t="s">
        <v>63</v>
      </c>
      <c r="T181" s="2" t="s">
        <v>990</v>
      </c>
      <c r="U181" s="2" t="s">
        <v>65</v>
      </c>
      <c r="V181" s="2" t="s">
        <v>66</v>
      </c>
      <c r="W181" s="2" t="s">
        <v>1023</v>
      </c>
      <c r="X181" s="2" t="s">
        <v>1039</v>
      </c>
      <c r="Y181" s="2" t="s">
        <v>69</v>
      </c>
      <c r="Z181" s="2"/>
      <c r="AA181" s="2"/>
      <c r="AB181" s="2"/>
      <c r="AC181" s="2" t="n">
        <v>0</v>
      </c>
      <c r="AD181" s="2" t="n">
        <v>0</v>
      </c>
      <c r="AE181" s="2" t="n">
        <v>0</v>
      </c>
      <c r="AF181" s="2" t="n">
        <v>0</v>
      </c>
      <c r="AG181" s="2" t="s">
        <v>1040</v>
      </c>
    </row>
    <row r="182" customFormat="false" ht="35.05" hidden="false" customHeight="false" outlineLevel="0" collapsed="false">
      <c r="A182" s="2" t="s">
        <v>1041</v>
      </c>
      <c r="B182" s="2" t="s">
        <v>1042</v>
      </c>
      <c r="C182" s="2" t="s">
        <v>944</v>
      </c>
      <c r="D182" s="2"/>
      <c r="E182" s="2" t="s">
        <v>945</v>
      </c>
      <c r="F182" s="2" t="s">
        <v>1043</v>
      </c>
      <c r="G182" s="2"/>
      <c r="H182" s="2" t="s">
        <v>132</v>
      </c>
      <c r="I182" s="2" t="n">
        <v>25.6528</v>
      </c>
      <c r="J182" s="2" t="n">
        <v>-80.3363</v>
      </c>
      <c r="K182" s="2" t="n">
        <v>20.95</v>
      </c>
      <c r="L182" s="2" t="s">
        <v>116</v>
      </c>
      <c r="M182" s="2"/>
      <c r="N182" s="2"/>
      <c r="O182" s="2" t="n">
        <v>2026</v>
      </c>
      <c r="P182" s="2" t="s">
        <v>248</v>
      </c>
      <c r="Q182" s="2" t="s">
        <v>989</v>
      </c>
      <c r="R182" s="2" t="s">
        <v>975</v>
      </c>
      <c r="S182" s="2" t="s">
        <v>63</v>
      </c>
      <c r="T182" s="2" t="s">
        <v>990</v>
      </c>
      <c r="U182" s="2" t="s">
        <v>65</v>
      </c>
      <c r="V182" s="2" t="s">
        <v>66</v>
      </c>
      <c r="W182" s="2" t="s">
        <v>991</v>
      </c>
      <c r="X182" s="2" t="s">
        <v>1044</v>
      </c>
      <c r="Y182" s="2" t="s">
        <v>69</v>
      </c>
      <c r="Z182" s="2"/>
      <c r="AA182" s="2"/>
      <c r="AB182" s="2"/>
      <c r="AC182" s="2" t="n">
        <v>0</v>
      </c>
      <c r="AD182" s="2" t="n">
        <v>0</v>
      </c>
      <c r="AE182" s="2" t="n">
        <v>0</v>
      </c>
      <c r="AF182" s="2" t="n">
        <v>0</v>
      </c>
      <c r="AG182" s="2" t="s">
        <v>1045</v>
      </c>
    </row>
    <row r="183" customFormat="false" ht="35.05" hidden="false" customHeight="false" outlineLevel="0" collapsed="false">
      <c r="A183" s="2" t="s">
        <v>1046</v>
      </c>
      <c r="B183" s="2" t="s">
        <v>1047</v>
      </c>
      <c r="C183" s="2" t="s">
        <v>944</v>
      </c>
      <c r="D183" s="2"/>
      <c r="E183" s="2" t="s">
        <v>945</v>
      </c>
      <c r="F183" s="2" t="s">
        <v>1048</v>
      </c>
      <c r="G183" s="2"/>
      <c r="H183" s="2" t="s">
        <v>132</v>
      </c>
      <c r="I183" s="2" t="n">
        <v>25.70382</v>
      </c>
      <c r="J183" s="2" t="n">
        <v>-80.28721</v>
      </c>
      <c r="K183" s="2" t="n">
        <v>16.38</v>
      </c>
      <c r="L183" s="2" t="s">
        <v>116</v>
      </c>
      <c r="M183" s="2"/>
      <c r="N183" s="2"/>
      <c r="O183" s="2" t="n">
        <v>2026</v>
      </c>
      <c r="P183" s="2" t="s">
        <v>248</v>
      </c>
      <c r="Q183" s="2" t="s">
        <v>989</v>
      </c>
      <c r="R183" s="2" t="s">
        <v>975</v>
      </c>
      <c r="S183" s="2" t="s">
        <v>63</v>
      </c>
      <c r="T183" s="2" t="s">
        <v>990</v>
      </c>
      <c r="U183" s="2" t="s">
        <v>65</v>
      </c>
      <c r="V183" s="2" t="s">
        <v>66</v>
      </c>
      <c r="W183" s="2" t="s">
        <v>1049</v>
      </c>
      <c r="X183" s="2" t="s">
        <v>1050</v>
      </c>
      <c r="Y183" s="2" t="s">
        <v>69</v>
      </c>
      <c r="Z183" s="2"/>
      <c r="AA183" s="2"/>
      <c r="AB183" s="2"/>
      <c r="AC183" s="2" t="n">
        <v>0</v>
      </c>
      <c r="AD183" s="2" t="n">
        <v>0</v>
      </c>
      <c r="AE183" s="2" t="n">
        <v>0</v>
      </c>
      <c r="AF183" s="2" t="n">
        <v>0</v>
      </c>
      <c r="AG183" s="2" t="s">
        <v>1051</v>
      </c>
    </row>
    <row r="184" customFormat="false" ht="35.05" hidden="false" customHeight="false" outlineLevel="0" collapsed="false">
      <c r="A184" s="2" t="s">
        <v>1052</v>
      </c>
      <c r="B184" s="2" t="s">
        <v>1053</v>
      </c>
      <c r="C184" s="2" t="s">
        <v>944</v>
      </c>
      <c r="D184" s="2"/>
      <c r="E184" s="2" t="s">
        <v>945</v>
      </c>
      <c r="F184" s="2" t="s">
        <v>1054</v>
      </c>
      <c r="G184" s="2" t="s">
        <v>988</v>
      </c>
      <c r="H184" s="2" t="s">
        <v>132</v>
      </c>
      <c r="I184" s="2" t="n">
        <v>25.76607</v>
      </c>
      <c r="J184" s="2" t="n">
        <v>-80.21046</v>
      </c>
      <c r="K184" s="2" t="n">
        <v>10.58</v>
      </c>
      <c r="L184" s="2" t="s">
        <v>116</v>
      </c>
      <c r="M184" s="2"/>
      <c r="N184" s="2"/>
      <c r="O184" s="2" t="n">
        <v>2026</v>
      </c>
      <c r="P184" s="2" t="s">
        <v>248</v>
      </c>
      <c r="Q184" s="2" t="s">
        <v>1010</v>
      </c>
      <c r="R184" s="2" t="s">
        <v>975</v>
      </c>
      <c r="S184" s="2" t="s">
        <v>63</v>
      </c>
      <c r="T184" s="2" t="s">
        <v>990</v>
      </c>
      <c r="U184" s="2" t="s">
        <v>65</v>
      </c>
      <c r="V184" s="2" t="s">
        <v>66</v>
      </c>
      <c r="W184" s="2" t="s">
        <v>991</v>
      </c>
      <c r="X184" s="2" t="s">
        <v>1055</v>
      </c>
      <c r="Y184" s="2" t="s">
        <v>69</v>
      </c>
      <c r="Z184" s="2"/>
      <c r="AA184" s="2"/>
      <c r="AB184" s="2"/>
      <c r="AC184" s="2" t="n">
        <v>0</v>
      </c>
      <c r="AD184" s="2" t="n">
        <v>0</v>
      </c>
      <c r="AE184" s="2" t="n">
        <v>0</v>
      </c>
      <c r="AF184" s="2" t="n">
        <v>0</v>
      </c>
      <c r="AG184" s="2" t="s">
        <v>1017</v>
      </c>
    </row>
    <row r="185" customFormat="false" ht="35.05" hidden="false" customHeight="false" outlineLevel="0" collapsed="false">
      <c r="A185" s="2" t="s">
        <v>1056</v>
      </c>
      <c r="B185" s="2" t="s">
        <v>1057</v>
      </c>
      <c r="C185" s="2" t="s">
        <v>944</v>
      </c>
      <c r="D185" s="2"/>
      <c r="E185" s="2" t="s">
        <v>945</v>
      </c>
      <c r="F185" s="2" t="s">
        <v>1058</v>
      </c>
      <c r="G185" s="2" t="s">
        <v>988</v>
      </c>
      <c r="H185" s="2" t="s">
        <v>132</v>
      </c>
      <c r="I185" s="2" t="n">
        <v>25.82624</v>
      </c>
      <c r="J185" s="2" t="n">
        <v>-80.19176</v>
      </c>
      <c r="K185" s="2" t="n">
        <v>6.26</v>
      </c>
      <c r="L185" s="2" t="s">
        <v>116</v>
      </c>
      <c r="M185" s="2"/>
      <c r="N185" s="2"/>
      <c r="O185" s="2" t="n">
        <v>2026</v>
      </c>
      <c r="P185" s="2" t="s">
        <v>248</v>
      </c>
      <c r="Q185" s="2" t="s">
        <v>1059</v>
      </c>
      <c r="R185" s="2" t="s">
        <v>975</v>
      </c>
      <c r="S185" s="2" t="s">
        <v>63</v>
      </c>
      <c r="T185" s="2" t="s">
        <v>990</v>
      </c>
      <c r="U185" s="2" t="s">
        <v>65</v>
      </c>
      <c r="V185" s="2" t="s">
        <v>66</v>
      </c>
      <c r="W185" s="2" t="s">
        <v>991</v>
      </c>
      <c r="X185" s="2" t="s">
        <v>1060</v>
      </c>
      <c r="Y185" s="2" t="s">
        <v>69</v>
      </c>
      <c r="Z185" s="2"/>
      <c r="AA185" s="2"/>
      <c r="AB185" s="2"/>
      <c r="AC185" s="2" t="n">
        <v>0</v>
      </c>
      <c r="AD185" s="2" t="n">
        <v>0</v>
      </c>
      <c r="AE185" s="2" t="n">
        <v>0</v>
      </c>
      <c r="AF185" s="2" t="n">
        <v>0</v>
      </c>
      <c r="AG185" s="2" t="s">
        <v>1061</v>
      </c>
    </row>
    <row r="186" customFormat="false" ht="35.05" hidden="false" customHeight="false" outlineLevel="0" collapsed="false">
      <c r="A186" s="2" t="s">
        <v>1062</v>
      </c>
      <c r="B186" s="2" t="s">
        <v>1063</v>
      </c>
      <c r="C186" s="2" t="s">
        <v>944</v>
      </c>
      <c r="D186" s="2"/>
      <c r="E186" s="2" t="s">
        <v>945</v>
      </c>
      <c r="F186" s="2" t="s">
        <v>1064</v>
      </c>
      <c r="G186" s="2"/>
      <c r="H186" s="2" t="s">
        <v>132</v>
      </c>
      <c r="I186" s="2" t="n">
        <v>25.80698</v>
      </c>
      <c r="J186" s="2" t="n">
        <v>-80.33107</v>
      </c>
      <c r="K186" s="2" t="n">
        <v>12.73</v>
      </c>
      <c r="L186" s="2" t="s">
        <v>116</v>
      </c>
      <c r="M186" s="2"/>
      <c r="N186" s="2"/>
      <c r="O186" s="2" t="n">
        <v>2026</v>
      </c>
      <c r="P186" s="2" t="s">
        <v>248</v>
      </c>
      <c r="Q186" s="2" t="s">
        <v>1065</v>
      </c>
      <c r="R186" s="2" t="s">
        <v>975</v>
      </c>
      <c r="S186" s="2" t="s">
        <v>63</v>
      </c>
      <c r="T186" s="2" t="s">
        <v>990</v>
      </c>
      <c r="U186" s="2" t="s">
        <v>65</v>
      </c>
      <c r="V186" s="2" t="s">
        <v>66</v>
      </c>
      <c r="W186" s="2" t="s">
        <v>991</v>
      </c>
      <c r="X186" s="2" t="s">
        <v>1066</v>
      </c>
      <c r="Y186" s="2" t="s">
        <v>69</v>
      </c>
      <c r="Z186" s="2"/>
      <c r="AA186" s="2"/>
      <c r="AB186" s="2"/>
      <c r="AC186" s="2" t="n">
        <v>0</v>
      </c>
      <c r="AD186" s="2" t="n">
        <v>0</v>
      </c>
      <c r="AE186" s="2" t="n">
        <v>0</v>
      </c>
      <c r="AF186" s="2" t="n">
        <v>0</v>
      </c>
      <c r="AG186" s="2" t="s">
        <v>1067</v>
      </c>
    </row>
    <row r="187" customFormat="false" ht="35.05" hidden="false" customHeight="false" outlineLevel="0" collapsed="false">
      <c r="A187" s="2" t="s">
        <v>1068</v>
      </c>
      <c r="B187" s="2" t="s">
        <v>1069</v>
      </c>
      <c r="C187" s="2" t="s">
        <v>944</v>
      </c>
      <c r="D187" s="2"/>
      <c r="E187" s="2" t="s">
        <v>945</v>
      </c>
      <c r="F187" s="2" t="s">
        <v>1070</v>
      </c>
      <c r="G187" s="2" t="s">
        <v>988</v>
      </c>
      <c r="H187" s="2" t="s">
        <v>132</v>
      </c>
      <c r="I187" s="2" t="n">
        <v>25.7657</v>
      </c>
      <c r="J187" s="2" t="n">
        <v>-80.2189</v>
      </c>
      <c r="K187" s="2" t="n">
        <v>10.76</v>
      </c>
      <c r="L187" s="2" t="s">
        <v>116</v>
      </c>
      <c r="M187" s="2"/>
      <c r="N187" s="2"/>
      <c r="O187" s="2" t="n">
        <v>2026</v>
      </c>
      <c r="P187" s="2" t="s">
        <v>248</v>
      </c>
      <c r="Q187" s="2" t="s">
        <v>1010</v>
      </c>
      <c r="R187" s="2" t="s">
        <v>975</v>
      </c>
      <c r="S187" s="2" t="s">
        <v>63</v>
      </c>
      <c r="T187" s="2" t="s">
        <v>990</v>
      </c>
      <c r="U187" s="2" t="s">
        <v>65</v>
      </c>
      <c r="V187" s="2" t="s">
        <v>66</v>
      </c>
      <c r="W187" s="2" t="s">
        <v>991</v>
      </c>
      <c r="X187" s="2" t="s">
        <v>1071</v>
      </c>
      <c r="Y187" s="2" t="s">
        <v>69</v>
      </c>
      <c r="Z187" s="2"/>
      <c r="AA187" s="2"/>
      <c r="AB187" s="2"/>
      <c r="AC187" s="2" t="n">
        <v>0</v>
      </c>
      <c r="AD187" s="2" t="n">
        <v>0</v>
      </c>
      <c r="AE187" s="2" t="n">
        <v>0</v>
      </c>
      <c r="AF187" s="2" t="n">
        <v>0</v>
      </c>
      <c r="AG187" s="2" t="s">
        <v>1017</v>
      </c>
    </row>
    <row r="188" customFormat="false" ht="35.05" hidden="false" customHeight="false" outlineLevel="0" collapsed="false">
      <c r="A188" s="2" t="s">
        <v>1072</v>
      </c>
      <c r="B188" s="2" t="s">
        <v>1073</v>
      </c>
      <c r="C188" s="2" t="s">
        <v>944</v>
      </c>
      <c r="D188" s="2"/>
      <c r="E188" s="2" t="s">
        <v>945</v>
      </c>
      <c r="F188" s="2" t="s">
        <v>1074</v>
      </c>
      <c r="G188" s="2" t="s">
        <v>988</v>
      </c>
      <c r="H188" s="2" t="s">
        <v>132</v>
      </c>
      <c r="I188" s="2" t="n">
        <v>25.80112</v>
      </c>
      <c r="J188" s="2" t="n">
        <v>-80.20371</v>
      </c>
      <c r="K188" s="2" t="n">
        <v>8.14</v>
      </c>
      <c r="L188" s="2" t="s">
        <v>116</v>
      </c>
      <c r="M188" s="2"/>
      <c r="N188" s="2"/>
      <c r="O188" s="2" t="n">
        <v>2026</v>
      </c>
      <c r="P188" s="2" t="s">
        <v>248</v>
      </c>
      <c r="Q188" s="2" t="s">
        <v>1010</v>
      </c>
      <c r="R188" s="2" t="s">
        <v>975</v>
      </c>
      <c r="S188" s="2" t="s">
        <v>63</v>
      </c>
      <c r="T188" s="2" t="s">
        <v>990</v>
      </c>
      <c r="U188" s="2" t="s">
        <v>65</v>
      </c>
      <c r="V188" s="2" t="s">
        <v>66</v>
      </c>
      <c r="W188" s="2" t="s">
        <v>998</v>
      </c>
      <c r="X188" s="2" t="s">
        <v>1075</v>
      </c>
      <c r="Y188" s="2" t="s">
        <v>69</v>
      </c>
      <c r="Z188" s="2"/>
      <c r="AA188" s="2"/>
      <c r="AB188" s="2"/>
      <c r="AC188" s="2" t="n">
        <v>0</v>
      </c>
      <c r="AD188" s="2" t="n">
        <v>0</v>
      </c>
      <c r="AE188" s="2" t="n">
        <v>0</v>
      </c>
      <c r="AF188" s="2" t="n">
        <v>0</v>
      </c>
      <c r="AG188" s="2" t="s">
        <v>993</v>
      </c>
    </row>
    <row r="189" customFormat="false" ht="46.25" hidden="false" customHeight="false" outlineLevel="0" collapsed="false">
      <c r="A189" s="2" t="s">
        <v>1076</v>
      </c>
      <c r="B189" s="2" t="s">
        <v>1077</v>
      </c>
      <c r="C189" s="2" t="s">
        <v>944</v>
      </c>
      <c r="D189" s="2"/>
      <c r="E189" s="2" t="s">
        <v>945</v>
      </c>
      <c r="F189" s="2" t="s">
        <v>1078</v>
      </c>
      <c r="G189" s="2" t="s">
        <v>988</v>
      </c>
      <c r="H189" s="2" t="s">
        <v>132</v>
      </c>
      <c r="I189" s="2" t="n">
        <v>25.7745</v>
      </c>
      <c r="J189" s="2" t="n">
        <v>-80.1863</v>
      </c>
      <c r="K189" s="2" t="n">
        <v>9.69</v>
      </c>
      <c r="L189" s="2" t="s">
        <v>116</v>
      </c>
      <c r="M189" s="2"/>
      <c r="N189" s="2"/>
      <c r="O189" s="2" t="n">
        <v>2026</v>
      </c>
      <c r="P189" s="2" t="s">
        <v>248</v>
      </c>
      <c r="Q189" s="2" t="s">
        <v>1004</v>
      </c>
      <c r="R189" s="2" t="s">
        <v>958</v>
      </c>
      <c r="S189" s="2" t="s">
        <v>63</v>
      </c>
      <c r="T189" s="2" t="s">
        <v>990</v>
      </c>
      <c r="U189" s="2" t="s">
        <v>65</v>
      </c>
      <c r="V189" s="2" t="s">
        <v>66</v>
      </c>
      <c r="W189" s="2" t="s">
        <v>1079</v>
      </c>
      <c r="X189" s="2" t="s">
        <v>1080</v>
      </c>
      <c r="Y189" s="2" t="s">
        <v>69</v>
      </c>
      <c r="Z189" s="2"/>
      <c r="AA189" s="2"/>
      <c r="AB189" s="2"/>
      <c r="AC189" s="2" t="n">
        <v>0</v>
      </c>
      <c r="AD189" s="2" t="n">
        <v>0</v>
      </c>
      <c r="AE189" s="2" t="n">
        <v>0</v>
      </c>
      <c r="AF189" s="2" t="n">
        <v>0</v>
      </c>
      <c r="AG189" s="2" t="s">
        <v>1006</v>
      </c>
    </row>
    <row r="190" customFormat="false" ht="35.05" hidden="false" customHeight="false" outlineLevel="0" collapsed="false">
      <c r="A190" s="2" t="s">
        <v>1081</v>
      </c>
      <c r="B190" s="2" t="s">
        <v>1082</v>
      </c>
      <c r="C190" s="2" t="s">
        <v>944</v>
      </c>
      <c r="D190" s="2"/>
      <c r="E190" s="2" t="s">
        <v>945</v>
      </c>
      <c r="F190" s="2" t="s">
        <v>1083</v>
      </c>
      <c r="G190" s="2" t="s">
        <v>988</v>
      </c>
      <c r="H190" s="2" t="s">
        <v>132</v>
      </c>
      <c r="I190" s="2" t="n">
        <v>25.78452</v>
      </c>
      <c r="J190" s="2" t="n">
        <v>-80.19314</v>
      </c>
      <c r="K190" s="2" t="n">
        <v>9.08</v>
      </c>
      <c r="L190" s="2" t="s">
        <v>116</v>
      </c>
      <c r="M190" s="2"/>
      <c r="N190" s="2"/>
      <c r="O190" s="2" t="n">
        <v>2026</v>
      </c>
      <c r="P190" s="2" t="s">
        <v>248</v>
      </c>
      <c r="Q190" s="2" t="s">
        <v>1010</v>
      </c>
      <c r="R190" s="2" t="s">
        <v>975</v>
      </c>
      <c r="S190" s="2" t="s">
        <v>63</v>
      </c>
      <c r="T190" s="2" t="s">
        <v>990</v>
      </c>
      <c r="U190" s="2" t="s">
        <v>65</v>
      </c>
      <c r="V190" s="2" t="s">
        <v>66</v>
      </c>
      <c r="W190" s="2" t="s">
        <v>991</v>
      </c>
      <c r="X190" s="2" t="s">
        <v>1084</v>
      </c>
      <c r="Y190" s="2" t="s">
        <v>69</v>
      </c>
      <c r="Z190" s="2"/>
      <c r="AA190" s="2"/>
      <c r="AB190" s="2"/>
      <c r="AC190" s="2" t="n">
        <v>0</v>
      </c>
      <c r="AD190" s="2" t="n">
        <v>0</v>
      </c>
      <c r="AE190" s="2" t="n">
        <v>0</v>
      </c>
      <c r="AF190" s="2" t="n">
        <v>0</v>
      </c>
      <c r="AG190" s="2" t="s">
        <v>1085</v>
      </c>
    </row>
    <row r="191" customFormat="false" ht="35.05" hidden="false" customHeight="false" outlineLevel="0" collapsed="false">
      <c r="A191" s="2" t="s">
        <v>1086</v>
      </c>
      <c r="B191" s="2" t="s">
        <v>1087</v>
      </c>
      <c r="C191" s="2" t="s">
        <v>944</v>
      </c>
      <c r="D191" s="2"/>
      <c r="E191" s="2" t="s">
        <v>945</v>
      </c>
      <c r="F191" s="2" t="s">
        <v>1088</v>
      </c>
      <c r="G191" s="2" t="s">
        <v>988</v>
      </c>
      <c r="H191" s="2" t="s">
        <v>132</v>
      </c>
      <c r="I191" s="2" t="n">
        <v>25.7278</v>
      </c>
      <c r="J191" s="2" t="n">
        <v>-80.2433</v>
      </c>
      <c r="K191" s="2" t="n">
        <v>13.73</v>
      </c>
      <c r="L191" s="2" t="s">
        <v>116</v>
      </c>
      <c r="M191" s="2"/>
      <c r="N191" s="2"/>
      <c r="O191" s="2" t="n">
        <v>2026</v>
      </c>
      <c r="P191" s="2" t="s">
        <v>248</v>
      </c>
      <c r="Q191" s="2" t="s">
        <v>1010</v>
      </c>
      <c r="R191" s="2" t="s">
        <v>975</v>
      </c>
      <c r="S191" s="2" t="s">
        <v>63</v>
      </c>
      <c r="T191" s="2" t="s">
        <v>990</v>
      </c>
      <c r="U191" s="2" t="s">
        <v>65</v>
      </c>
      <c r="V191" s="2" t="s">
        <v>66</v>
      </c>
      <c r="W191" s="2" t="s">
        <v>998</v>
      </c>
      <c r="X191" s="2" t="s">
        <v>999</v>
      </c>
      <c r="Y191" s="2" t="s">
        <v>69</v>
      </c>
      <c r="Z191" s="2"/>
      <c r="AA191" s="2"/>
      <c r="AB191" s="2"/>
      <c r="AC191" s="2" t="n">
        <v>0</v>
      </c>
      <c r="AD191" s="2" t="n">
        <v>0</v>
      </c>
      <c r="AE191" s="2" t="n">
        <v>0</v>
      </c>
      <c r="AF191" s="2" t="n">
        <v>0</v>
      </c>
      <c r="AG191" s="2" t="s">
        <v>1035</v>
      </c>
    </row>
    <row r="192" customFormat="false" ht="35.05" hidden="false" customHeight="false" outlineLevel="0" collapsed="false">
      <c r="A192" s="2" t="s">
        <v>1089</v>
      </c>
      <c r="B192" s="2" t="s">
        <v>1090</v>
      </c>
      <c r="C192" s="2" t="s">
        <v>944</v>
      </c>
      <c r="D192" s="2"/>
      <c r="E192" s="2" t="s">
        <v>945</v>
      </c>
      <c r="F192" s="2" t="s">
        <v>1091</v>
      </c>
      <c r="G192" s="2" t="s">
        <v>988</v>
      </c>
      <c r="H192" s="2" t="s">
        <v>132</v>
      </c>
      <c r="I192" s="2" t="n">
        <v>25.79966</v>
      </c>
      <c r="J192" s="2" t="n">
        <v>-80.19829</v>
      </c>
      <c r="K192" s="2" t="n">
        <v>8.14</v>
      </c>
      <c r="L192" s="2" t="s">
        <v>116</v>
      </c>
      <c r="M192" s="2"/>
      <c r="N192" s="2"/>
      <c r="O192" s="2" t="n">
        <v>2026</v>
      </c>
      <c r="P192" s="2" t="s">
        <v>248</v>
      </c>
      <c r="Q192" s="2" t="s">
        <v>989</v>
      </c>
      <c r="R192" s="2" t="s">
        <v>975</v>
      </c>
      <c r="S192" s="2" t="s">
        <v>76</v>
      </c>
      <c r="T192" s="2" t="s">
        <v>1022</v>
      </c>
      <c r="U192" s="2" t="s">
        <v>65</v>
      </c>
      <c r="V192" s="2" t="s">
        <v>66</v>
      </c>
      <c r="W192" s="2" t="s">
        <v>1092</v>
      </c>
      <c r="X192" s="2" t="s">
        <v>1093</v>
      </c>
      <c r="Y192" s="2" t="s">
        <v>69</v>
      </c>
      <c r="Z192" s="2"/>
      <c r="AA192" s="2"/>
      <c r="AB192" s="2"/>
      <c r="AC192" s="2" t="n">
        <v>0</v>
      </c>
      <c r="AD192" s="2" t="n">
        <v>0</v>
      </c>
      <c r="AE192" s="2" t="n">
        <v>0</v>
      </c>
      <c r="AF192" s="2" t="n">
        <v>0</v>
      </c>
      <c r="AG192" s="2" t="s">
        <v>993</v>
      </c>
    </row>
    <row r="193" customFormat="false" ht="35.05" hidden="false" customHeight="false" outlineLevel="0" collapsed="false">
      <c r="A193" s="2" t="s">
        <v>1094</v>
      </c>
      <c r="B193" s="2" t="s">
        <v>1095</v>
      </c>
      <c r="C193" s="2" t="s">
        <v>944</v>
      </c>
      <c r="D193" s="2"/>
      <c r="E193" s="2" t="s">
        <v>945</v>
      </c>
      <c r="F193" s="2" t="s">
        <v>1096</v>
      </c>
      <c r="G193" s="2" t="s">
        <v>988</v>
      </c>
      <c r="H193" s="2" t="s">
        <v>132</v>
      </c>
      <c r="I193" s="2" t="n">
        <v>25.7647</v>
      </c>
      <c r="J193" s="2" t="n">
        <v>-80.29</v>
      </c>
      <c r="K193" s="2" t="n">
        <v>12.92</v>
      </c>
      <c r="L193" s="2" t="s">
        <v>116</v>
      </c>
      <c r="M193" s="2"/>
      <c r="N193" s="2"/>
      <c r="O193" s="2" t="n">
        <v>2026</v>
      </c>
      <c r="P193" s="2" t="s">
        <v>248</v>
      </c>
      <c r="Q193" s="2" t="s">
        <v>989</v>
      </c>
      <c r="R193" s="2" t="s">
        <v>975</v>
      </c>
      <c r="S193" s="2" t="s">
        <v>63</v>
      </c>
      <c r="T193" s="2" t="s">
        <v>990</v>
      </c>
      <c r="U193" s="2" t="s">
        <v>65</v>
      </c>
      <c r="V193" s="2" t="s">
        <v>66</v>
      </c>
      <c r="W193" s="2" t="s">
        <v>998</v>
      </c>
      <c r="X193" s="2" t="s">
        <v>999</v>
      </c>
      <c r="Y193" s="2" t="s">
        <v>69</v>
      </c>
      <c r="Z193" s="2"/>
      <c r="AA193" s="2"/>
      <c r="AB193" s="2"/>
      <c r="AC193" s="2" t="n">
        <v>0</v>
      </c>
      <c r="AD193" s="2" t="n">
        <v>0</v>
      </c>
      <c r="AE193" s="2" t="n">
        <v>0</v>
      </c>
      <c r="AF193" s="2" t="n">
        <v>0</v>
      </c>
      <c r="AG193" s="2" t="s">
        <v>1097</v>
      </c>
    </row>
    <row r="194" customFormat="false" ht="35.05" hidden="false" customHeight="false" outlineLevel="0" collapsed="false">
      <c r="A194" s="2" t="s">
        <v>1098</v>
      </c>
      <c r="B194" s="2" t="s">
        <v>1099</v>
      </c>
      <c r="C194" s="2" t="s">
        <v>944</v>
      </c>
      <c r="D194" s="2"/>
      <c r="E194" s="2" t="s">
        <v>945</v>
      </c>
      <c r="F194" s="2" t="s">
        <v>1100</v>
      </c>
      <c r="G194" s="2" t="s">
        <v>988</v>
      </c>
      <c r="H194" s="2" t="s">
        <v>132</v>
      </c>
      <c r="I194" s="2" t="n">
        <v>25.7653</v>
      </c>
      <c r="J194" s="2" t="n">
        <v>-80.23111</v>
      </c>
      <c r="K194" s="2" t="n">
        <v>11.05</v>
      </c>
      <c r="L194" s="2" t="s">
        <v>116</v>
      </c>
      <c r="M194" s="2"/>
      <c r="N194" s="2"/>
      <c r="O194" s="2" t="n">
        <v>2026</v>
      </c>
      <c r="P194" s="2" t="s">
        <v>248</v>
      </c>
      <c r="Q194" s="2" t="s">
        <v>1010</v>
      </c>
      <c r="R194" s="2" t="s">
        <v>975</v>
      </c>
      <c r="S194" s="2" t="s">
        <v>63</v>
      </c>
      <c r="T194" s="2" t="s">
        <v>990</v>
      </c>
      <c r="U194" s="2" t="s">
        <v>65</v>
      </c>
      <c r="V194" s="2" t="s">
        <v>66</v>
      </c>
      <c r="W194" s="2" t="s">
        <v>991</v>
      </c>
      <c r="X194" s="2" t="s">
        <v>1101</v>
      </c>
      <c r="Y194" s="2" t="s">
        <v>69</v>
      </c>
      <c r="Z194" s="2"/>
      <c r="AA194" s="2"/>
      <c r="AB194" s="2"/>
      <c r="AC194" s="2" t="n">
        <v>0</v>
      </c>
      <c r="AD194" s="2" t="n">
        <v>0</v>
      </c>
      <c r="AE194" s="2" t="n">
        <v>0</v>
      </c>
      <c r="AF194" s="2" t="n">
        <v>0</v>
      </c>
      <c r="AG194" s="2" t="s">
        <v>1017</v>
      </c>
    </row>
    <row r="195" customFormat="false" ht="35.05" hidden="false" customHeight="false" outlineLevel="0" collapsed="false">
      <c r="A195" s="2" t="s">
        <v>1102</v>
      </c>
      <c r="B195" s="2" t="s">
        <v>1103</v>
      </c>
      <c r="C195" s="2" t="s">
        <v>944</v>
      </c>
      <c r="D195" s="2"/>
      <c r="E195" s="2" t="s">
        <v>945</v>
      </c>
      <c r="F195" s="2" t="s">
        <v>1104</v>
      </c>
      <c r="G195" s="2" t="s">
        <v>988</v>
      </c>
      <c r="H195" s="2" t="s">
        <v>132</v>
      </c>
      <c r="I195" s="2" t="n">
        <v>25.77115</v>
      </c>
      <c r="J195" s="2" t="n">
        <v>-80.1913</v>
      </c>
      <c r="K195" s="2" t="n">
        <v>9.97</v>
      </c>
      <c r="L195" s="2" t="s">
        <v>116</v>
      </c>
      <c r="M195" s="2"/>
      <c r="N195" s="2"/>
      <c r="O195" s="2" t="n">
        <v>2026</v>
      </c>
      <c r="P195" s="2" t="s">
        <v>248</v>
      </c>
      <c r="Q195" s="2" t="s">
        <v>1004</v>
      </c>
      <c r="R195" s="2" t="s">
        <v>958</v>
      </c>
      <c r="S195" s="2" t="s">
        <v>63</v>
      </c>
      <c r="T195" s="2" t="s">
        <v>990</v>
      </c>
      <c r="U195" s="2" t="s">
        <v>65</v>
      </c>
      <c r="V195" s="2" t="s">
        <v>66</v>
      </c>
      <c r="W195" s="2" t="s">
        <v>991</v>
      </c>
      <c r="X195" s="2" t="s">
        <v>1105</v>
      </c>
      <c r="Y195" s="2" t="s">
        <v>69</v>
      </c>
      <c r="Z195" s="2"/>
      <c r="AA195" s="2"/>
      <c r="AB195" s="2"/>
      <c r="AC195" s="2" t="n">
        <v>0</v>
      </c>
      <c r="AD195" s="2" t="n">
        <v>0</v>
      </c>
      <c r="AE195" s="2" t="n">
        <v>0</v>
      </c>
      <c r="AF195" s="2" t="n">
        <v>0</v>
      </c>
      <c r="AG195" s="2" t="s">
        <v>1006</v>
      </c>
    </row>
    <row r="196" customFormat="false" ht="35.05" hidden="false" customHeight="false" outlineLevel="0" collapsed="false">
      <c r="A196" s="2" t="s">
        <v>1106</v>
      </c>
      <c r="B196" s="2" t="s">
        <v>1107</v>
      </c>
      <c r="C196" s="2" t="s">
        <v>944</v>
      </c>
      <c r="D196" s="2"/>
      <c r="E196" s="2" t="s">
        <v>945</v>
      </c>
      <c r="F196" s="2" t="s">
        <v>1108</v>
      </c>
      <c r="G196" s="2" t="s">
        <v>988</v>
      </c>
      <c r="H196" s="2" t="s">
        <v>132</v>
      </c>
      <c r="I196" s="2" t="n">
        <v>25.8228</v>
      </c>
      <c r="J196" s="2" t="n">
        <v>-80.1922</v>
      </c>
      <c r="K196" s="2" t="n">
        <v>6.49</v>
      </c>
      <c r="L196" s="2" t="s">
        <v>116</v>
      </c>
      <c r="M196" s="2"/>
      <c r="N196" s="2"/>
      <c r="O196" s="2" t="n">
        <v>2026</v>
      </c>
      <c r="P196" s="2" t="s">
        <v>248</v>
      </c>
      <c r="Q196" s="2" t="s">
        <v>1010</v>
      </c>
      <c r="R196" s="2" t="s">
        <v>975</v>
      </c>
      <c r="S196" s="2" t="s">
        <v>63</v>
      </c>
      <c r="T196" s="2" t="s">
        <v>990</v>
      </c>
      <c r="U196" s="2" t="s">
        <v>65</v>
      </c>
      <c r="V196" s="2" t="s">
        <v>66</v>
      </c>
      <c r="W196" s="2" t="s">
        <v>998</v>
      </c>
      <c r="X196" s="2" t="s">
        <v>999</v>
      </c>
      <c r="Y196" s="2" t="s">
        <v>69</v>
      </c>
      <c r="Z196" s="2"/>
      <c r="AA196" s="2"/>
      <c r="AB196" s="2"/>
      <c r="AC196" s="2" t="n">
        <v>0</v>
      </c>
      <c r="AD196" s="2" t="n">
        <v>0</v>
      </c>
      <c r="AE196" s="2" t="n">
        <v>0</v>
      </c>
      <c r="AF196" s="2" t="n">
        <v>0</v>
      </c>
      <c r="AG196" s="2" t="s">
        <v>1109</v>
      </c>
    </row>
    <row r="197" customFormat="false" ht="35.05" hidden="false" customHeight="false" outlineLevel="0" collapsed="false">
      <c r="A197" s="2" t="s">
        <v>1110</v>
      </c>
      <c r="B197" s="2" t="s">
        <v>1111</v>
      </c>
      <c r="C197" s="2" t="s">
        <v>944</v>
      </c>
      <c r="D197" s="2"/>
      <c r="E197" s="2" t="s">
        <v>945</v>
      </c>
      <c r="F197" s="2" t="s">
        <v>1112</v>
      </c>
      <c r="G197" s="2" t="s">
        <v>988</v>
      </c>
      <c r="H197" s="2" t="s">
        <v>132</v>
      </c>
      <c r="I197" s="2" t="n">
        <v>25.7814</v>
      </c>
      <c r="J197" s="2" t="n">
        <v>-80.187</v>
      </c>
      <c r="K197" s="2" t="n">
        <v>9.22</v>
      </c>
      <c r="L197" s="2" t="s">
        <v>116</v>
      </c>
      <c r="M197" s="2"/>
      <c r="N197" s="2"/>
      <c r="O197" s="2" t="n">
        <v>2026</v>
      </c>
      <c r="P197" s="2" t="s">
        <v>248</v>
      </c>
      <c r="Q197" s="2" t="s">
        <v>1065</v>
      </c>
      <c r="R197" s="2" t="s">
        <v>975</v>
      </c>
      <c r="S197" s="2" t="s">
        <v>63</v>
      </c>
      <c r="T197" s="2" t="s">
        <v>990</v>
      </c>
      <c r="U197" s="2" t="s">
        <v>65</v>
      </c>
      <c r="V197" s="2" t="s">
        <v>66</v>
      </c>
      <c r="W197" s="2" t="s">
        <v>1079</v>
      </c>
      <c r="X197" s="2" t="s">
        <v>1113</v>
      </c>
      <c r="Y197" s="2" t="s">
        <v>69</v>
      </c>
      <c r="Z197" s="2"/>
      <c r="AA197" s="2"/>
      <c r="AB197" s="2"/>
      <c r="AC197" s="2" t="n">
        <v>0</v>
      </c>
      <c r="AD197" s="2" t="n">
        <v>0</v>
      </c>
      <c r="AE197" s="2" t="n">
        <v>0</v>
      </c>
      <c r="AF197" s="2" t="n">
        <v>0</v>
      </c>
      <c r="AG197" s="2" t="s">
        <v>1006</v>
      </c>
    </row>
    <row r="198" customFormat="false" ht="35.05" hidden="false" customHeight="false" outlineLevel="0" collapsed="false">
      <c r="A198" s="2" t="s">
        <v>1114</v>
      </c>
      <c r="B198" s="2" t="s">
        <v>1115</v>
      </c>
      <c r="C198" s="2" t="s">
        <v>944</v>
      </c>
      <c r="D198" s="2"/>
      <c r="E198" s="2" t="s">
        <v>945</v>
      </c>
      <c r="F198" s="2" t="s">
        <v>1116</v>
      </c>
      <c r="G198" s="2" t="s">
        <v>997</v>
      </c>
      <c r="H198" s="2" t="s">
        <v>132</v>
      </c>
      <c r="I198" s="2" t="n">
        <v>25.7877</v>
      </c>
      <c r="J198" s="2" t="n">
        <v>-80.1305</v>
      </c>
      <c r="K198" s="2" t="n">
        <v>8.92</v>
      </c>
      <c r="L198" s="2" t="s">
        <v>116</v>
      </c>
      <c r="M198" s="2"/>
      <c r="N198" s="2"/>
      <c r="O198" s="2" t="n">
        <v>2026</v>
      </c>
      <c r="P198" s="2" t="s">
        <v>248</v>
      </c>
      <c r="Q198" s="2" t="s">
        <v>989</v>
      </c>
      <c r="R198" s="2" t="s">
        <v>975</v>
      </c>
      <c r="S198" s="2" t="s">
        <v>63</v>
      </c>
      <c r="T198" s="2" t="s">
        <v>990</v>
      </c>
      <c r="U198" s="2" t="s">
        <v>65</v>
      </c>
      <c r="V198" s="2" t="s">
        <v>66</v>
      </c>
      <c r="W198" s="2" t="s">
        <v>1049</v>
      </c>
      <c r="X198" s="2" t="s">
        <v>1117</v>
      </c>
      <c r="Y198" s="2" t="s">
        <v>69</v>
      </c>
      <c r="Z198" s="2"/>
      <c r="AA198" s="2"/>
      <c r="AB198" s="2"/>
      <c r="AC198" s="2" t="n">
        <v>0</v>
      </c>
      <c r="AD198" s="2" t="n">
        <v>0</v>
      </c>
      <c r="AE198" s="2" t="n">
        <v>0</v>
      </c>
      <c r="AF198" s="2" t="n">
        <v>0</v>
      </c>
      <c r="AG198" s="2" t="s">
        <v>1000</v>
      </c>
    </row>
    <row r="199" customFormat="false" ht="35.05" hidden="false" customHeight="false" outlineLevel="0" collapsed="false">
      <c r="A199" s="2" t="s">
        <v>1118</v>
      </c>
      <c r="B199" s="2" t="s">
        <v>1119</v>
      </c>
      <c r="C199" s="2" t="s">
        <v>944</v>
      </c>
      <c r="D199" s="2"/>
      <c r="E199" s="2" t="s">
        <v>945</v>
      </c>
      <c r="F199" s="2" t="s">
        <v>1120</v>
      </c>
      <c r="G199" s="2"/>
      <c r="H199" s="2" t="s">
        <v>132</v>
      </c>
      <c r="I199" s="2" t="n">
        <v>25.7327</v>
      </c>
      <c r="J199" s="2" t="n">
        <v>-80.3859</v>
      </c>
      <c r="K199" s="2" t="n">
        <v>18.61</v>
      </c>
      <c r="L199" s="2" t="s">
        <v>116</v>
      </c>
      <c r="M199" s="2"/>
      <c r="N199" s="2"/>
      <c r="O199" s="2" t="n">
        <v>2026</v>
      </c>
      <c r="P199" s="2" t="s">
        <v>248</v>
      </c>
      <c r="Q199" s="2" t="s">
        <v>989</v>
      </c>
      <c r="R199" s="2" t="s">
        <v>975</v>
      </c>
      <c r="S199" s="2" t="s">
        <v>63</v>
      </c>
      <c r="T199" s="2" t="s">
        <v>990</v>
      </c>
      <c r="U199" s="2" t="s">
        <v>65</v>
      </c>
      <c r="V199" s="2" t="s">
        <v>66</v>
      </c>
      <c r="W199" s="2" t="s">
        <v>991</v>
      </c>
      <c r="X199" s="2" t="s">
        <v>1121</v>
      </c>
      <c r="Y199" s="2" t="s">
        <v>69</v>
      </c>
      <c r="Z199" s="2"/>
      <c r="AA199" s="2"/>
      <c r="AB199" s="2"/>
      <c r="AC199" s="2" t="n">
        <v>0</v>
      </c>
      <c r="AD199" s="2" t="n">
        <v>0</v>
      </c>
      <c r="AE199" s="2" t="n">
        <v>0</v>
      </c>
      <c r="AF199" s="2" t="n">
        <v>0</v>
      </c>
      <c r="AG199" s="2" t="s">
        <v>1122</v>
      </c>
    </row>
    <row r="200" customFormat="false" ht="35.05" hidden="false" customHeight="false" outlineLevel="0" collapsed="false">
      <c r="A200" s="2" t="s">
        <v>1123</v>
      </c>
      <c r="B200" s="2" t="s">
        <v>1124</v>
      </c>
      <c r="C200" s="2" t="s">
        <v>944</v>
      </c>
      <c r="D200" s="2"/>
      <c r="E200" s="2" t="s">
        <v>945</v>
      </c>
      <c r="F200" s="2" t="s">
        <v>1125</v>
      </c>
      <c r="G200" s="2" t="s">
        <v>988</v>
      </c>
      <c r="H200" s="2" t="s">
        <v>132</v>
      </c>
      <c r="I200" s="2" t="n">
        <v>25.80902</v>
      </c>
      <c r="J200" s="2" t="n">
        <v>-80.19104</v>
      </c>
      <c r="K200" s="2" t="n">
        <v>7.4</v>
      </c>
      <c r="L200" s="2" t="s">
        <v>116</v>
      </c>
      <c r="M200" s="2"/>
      <c r="N200" s="2"/>
      <c r="O200" s="2" t="n">
        <v>2026</v>
      </c>
      <c r="P200" s="2" t="s">
        <v>248</v>
      </c>
      <c r="Q200" s="2" t="s">
        <v>1010</v>
      </c>
      <c r="R200" s="2" t="s">
        <v>975</v>
      </c>
      <c r="S200" s="2" t="s">
        <v>63</v>
      </c>
      <c r="T200" s="2" t="s">
        <v>990</v>
      </c>
      <c r="U200" s="2" t="s">
        <v>65</v>
      </c>
      <c r="V200" s="2" t="s">
        <v>66</v>
      </c>
      <c r="W200" s="2" t="s">
        <v>991</v>
      </c>
      <c r="X200" s="2" t="s">
        <v>1126</v>
      </c>
      <c r="Y200" s="2" t="s">
        <v>69</v>
      </c>
      <c r="Z200" s="2"/>
      <c r="AA200" s="2"/>
      <c r="AB200" s="2"/>
      <c r="AC200" s="2" t="n">
        <v>0</v>
      </c>
      <c r="AD200" s="2" t="n">
        <v>0</v>
      </c>
      <c r="AE200" s="2" t="n">
        <v>0</v>
      </c>
      <c r="AF200" s="2" t="n">
        <v>0</v>
      </c>
      <c r="AG200" s="2" t="s">
        <v>1109</v>
      </c>
    </row>
    <row r="201" customFormat="false" ht="35.05" hidden="false" customHeight="false" outlineLevel="0" collapsed="false">
      <c r="A201" s="2" t="s">
        <v>1127</v>
      </c>
      <c r="B201" s="2" t="s">
        <v>1128</v>
      </c>
      <c r="C201" s="2" t="s">
        <v>944</v>
      </c>
      <c r="D201" s="2"/>
      <c r="E201" s="2" t="s">
        <v>945</v>
      </c>
      <c r="F201" s="2" t="s">
        <v>1129</v>
      </c>
      <c r="G201" s="2" t="s">
        <v>988</v>
      </c>
      <c r="H201" s="2" t="s">
        <v>132</v>
      </c>
      <c r="I201" s="2" t="n">
        <v>25.8034</v>
      </c>
      <c r="J201" s="2" t="n">
        <v>-80.2075</v>
      </c>
      <c r="K201" s="2" t="n">
        <v>8.06</v>
      </c>
      <c r="L201" s="2" t="s">
        <v>116</v>
      </c>
      <c r="M201" s="2"/>
      <c r="N201" s="2"/>
      <c r="O201" s="2" t="n">
        <v>2026</v>
      </c>
      <c r="P201" s="2" t="s">
        <v>248</v>
      </c>
      <c r="Q201" s="2" t="s">
        <v>989</v>
      </c>
      <c r="R201" s="2" t="s">
        <v>975</v>
      </c>
      <c r="S201" s="2" t="s">
        <v>63</v>
      </c>
      <c r="T201" s="2" t="s">
        <v>990</v>
      </c>
      <c r="U201" s="2" t="s">
        <v>65</v>
      </c>
      <c r="V201" s="2" t="s">
        <v>66</v>
      </c>
      <c r="W201" s="2" t="s">
        <v>1023</v>
      </c>
      <c r="X201" s="2" t="s">
        <v>1039</v>
      </c>
      <c r="Y201" s="2" t="s">
        <v>69</v>
      </c>
      <c r="Z201" s="2"/>
      <c r="AA201" s="2"/>
      <c r="AB201" s="2"/>
      <c r="AC201" s="2" t="n">
        <v>0</v>
      </c>
      <c r="AD201" s="2" t="n">
        <v>0</v>
      </c>
      <c r="AE201" s="2" t="n">
        <v>0</v>
      </c>
      <c r="AF201" s="2" t="n">
        <v>0</v>
      </c>
      <c r="AG201" s="2" t="s">
        <v>1130</v>
      </c>
    </row>
    <row r="202" customFormat="false" ht="35.05" hidden="false" customHeight="false" outlineLevel="0" collapsed="false">
      <c r="A202" s="2" t="s">
        <v>1131</v>
      </c>
      <c r="B202" s="2" t="s">
        <v>1132</v>
      </c>
      <c r="C202" s="2" t="s">
        <v>944</v>
      </c>
      <c r="D202" s="2"/>
      <c r="E202" s="2" t="s">
        <v>945</v>
      </c>
      <c r="F202" s="2" t="s">
        <v>1133</v>
      </c>
      <c r="G202" s="2" t="s">
        <v>988</v>
      </c>
      <c r="H202" s="2" t="s">
        <v>132</v>
      </c>
      <c r="I202" s="2" t="n">
        <v>25.8304</v>
      </c>
      <c r="J202" s="2" t="n">
        <v>-80.19143</v>
      </c>
      <c r="K202" s="2" t="n">
        <v>5.98</v>
      </c>
      <c r="L202" s="2" t="s">
        <v>116</v>
      </c>
      <c r="M202" s="2"/>
      <c r="N202" s="2"/>
      <c r="O202" s="2" t="n">
        <v>2026</v>
      </c>
      <c r="P202" s="2" t="s">
        <v>248</v>
      </c>
      <c r="Q202" s="2" t="s">
        <v>1004</v>
      </c>
      <c r="R202" s="2" t="s">
        <v>958</v>
      </c>
      <c r="S202" s="2" t="s">
        <v>63</v>
      </c>
      <c r="T202" s="2" t="s">
        <v>990</v>
      </c>
      <c r="U202" s="2" t="s">
        <v>65</v>
      </c>
      <c r="V202" s="2" t="s">
        <v>66</v>
      </c>
      <c r="W202" s="2" t="s">
        <v>991</v>
      </c>
      <c r="X202" s="2" t="s">
        <v>1134</v>
      </c>
      <c r="Y202" s="2" t="s">
        <v>69</v>
      </c>
      <c r="Z202" s="2"/>
      <c r="AA202" s="2"/>
      <c r="AB202" s="2"/>
      <c r="AC202" s="2" t="n">
        <v>0</v>
      </c>
      <c r="AD202" s="2" t="n">
        <v>0</v>
      </c>
      <c r="AE202" s="2" t="n">
        <v>0</v>
      </c>
      <c r="AF202" s="2" t="n">
        <v>0</v>
      </c>
      <c r="AG202" s="2" t="s">
        <v>1061</v>
      </c>
    </row>
    <row r="203" customFormat="false" ht="35.05" hidden="false" customHeight="false" outlineLevel="0" collapsed="false">
      <c r="A203" s="2" t="s">
        <v>1135</v>
      </c>
      <c r="B203" s="2" t="s">
        <v>1136</v>
      </c>
      <c r="C203" s="2" t="s">
        <v>944</v>
      </c>
      <c r="D203" s="2"/>
      <c r="E203" s="2" t="s">
        <v>945</v>
      </c>
      <c r="F203" s="2" t="s">
        <v>1137</v>
      </c>
      <c r="G203" s="2"/>
      <c r="H203" s="2" t="s">
        <v>132</v>
      </c>
      <c r="I203" s="2" t="n">
        <v>25.7231</v>
      </c>
      <c r="J203" s="2" t="n">
        <v>-80.4279</v>
      </c>
      <c r="K203" s="2" t="n">
        <v>21.03</v>
      </c>
      <c r="L203" s="2" t="s">
        <v>116</v>
      </c>
      <c r="M203" s="2"/>
      <c r="N203" s="2"/>
      <c r="O203" s="2" t="n">
        <v>2026</v>
      </c>
      <c r="P203" s="2" t="s">
        <v>248</v>
      </c>
      <c r="Q203" s="2" t="s">
        <v>1059</v>
      </c>
      <c r="R203" s="2" t="s">
        <v>975</v>
      </c>
      <c r="S203" s="2" t="s">
        <v>63</v>
      </c>
      <c r="T203" s="2" t="s">
        <v>990</v>
      </c>
      <c r="U203" s="2" t="s">
        <v>65</v>
      </c>
      <c r="V203" s="2" t="s">
        <v>66</v>
      </c>
      <c r="W203" s="2" t="s">
        <v>1023</v>
      </c>
      <c r="X203" s="2" t="s">
        <v>1138</v>
      </c>
      <c r="Y203" s="2" t="s">
        <v>69</v>
      </c>
      <c r="Z203" s="2"/>
      <c r="AA203" s="2"/>
      <c r="AB203" s="2"/>
      <c r="AC203" s="2" t="n">
        <v>0</v>
      </c>
      <c r="AD203" s="2" t="n">
        <v>0</v>
      </c>
      <c r="AE203" s="2" t="n">
        <v>0</v>
      </c>
      <c r="AF203" s="2" t="n">
        <v>0</v>
      </c>
      <c r="AG203" s="2" t="s">
        <v>1122</v>
      </c>
    </row>
    <row r="204" customFormat="false" ht="35.05" hidden="false" customHeight="false" outlineLevel="0" collapsed="false">
      <c r="A204" s="2" t="s">
        <v>1139</v>
      </c>
      <c r="B204" s="2" t="s">
        <v>1140</v>
      </c>
      <c r="C204" s="2" t="s">
        <v>944</v>
      </c>
      <c r="D204" s="2"/>
      <c r="E204" s="2" t="s">
        <v>945</v>
      </c>
      <c r="F204" s="2" t="s">
        <v>1141</v>
      </c>
      <c r="G204" s="2" t="s">
        <v>988</v>
      </c>
      <c r="H204" s="2" t="s">
        <v>132</v>
      </c>
      <c r="I204" s="2" t="n">
        <v>25.83235</v>
      </c>
      <c r="J204" s="2" t="n">
        <v>-80.18933</v>
      </c>
      <c r="K204" s="2" t="n">
        <v>5.81</v>
      </c>
      <c r="L204" s="2" t="s">
        <v>116</v>
      </c>
      <c r="M204" s="2"/>
      <c r="N204" s="2"/>
      <c r="O204" s="2" t="n">
        <v>2026</v>
      </c>
      <c r="P204" s="2" t="s">
        <v>248</v>
      </c>
      <c r="Q204" s="2" t="s">
        <v>989</v>
      </c>
      <c r="R204" s="2" t="s">
        <v>975</v>
      </c>
      <c r="S204" s="2" t="s">
        <v>63</v>
      </c>
      <c r="T204" s="2" t="s">
        <v>990</v>
      </c>
      <c r="U204" s="2" t="s">
        <v>65</v>
      </c>
      <c r="V204" s="2" t="s">
        <v>66</v>
      </c>
      <c r="W204" s="2" t="s">
        <v>1049</v>
      </c>
      <c r="X204" s="2" t="s">
        <v>1142</v>
      </c>
      <c r="Y204" s="2" t="s">
        <v>69</v>
      </c>
      <c r="Z204" s="2"/>
      <c r="AA204" s="2"/>
      <c r="AB204" s="2"/>
      <c r="AC204" s="2" t="n">
        <v>0</v>
      </c>
      <c r="AD204" s="2" t="n">
        <v>0</v>
      </c>
      <c r="AE204" s="2" t="n">
        <v>0</v>
      </c>
      <c r="AF204" s="2" t="n">
        <v>0</v>
      </c>
      <c r="AG204" s="2" t="s">
        <v>1143</v>
      </c>
    </row>
    <row r="205" customFormat="false" ht="35.05" hidden="false" customHeight="false" outlineLevel="0" collapsed="false">
      <c r="A205" s="2" t="s">
        <v>1144</v>
      </c>
      <c r="B205" s="2" t="s">
        <v>1145</v>
      </c>
      <c r="C205" s="2" t="s">
        <v>944</v>
      </c>
      <c r="D205" s="2"/>
      <c r="E205" s="2" t="s">
        <v>945</v>
      </c>
      <c r="F205" s="2" t="s">
        <v>1146</v>
      </c>
      <c r="G205" s="2" t="s">
        <v>997</v>
      </c>
      <c r="H205" s="2" t="s">
        <v>132</v>
      </c>
      <c r="I205" s="2" t="n">
        <v>25.7807</v>
      </c>
      <c r="J205" s="2" t="n">
        <v>-80.1301</v>
      </c>
      <c r="K205" s="2" t="n">
        <v>9.4</v>
      </c>
      <c r="L205" s="2" t="s">
        <v>116</v>
      </c>
      <c r="M205" s="2"/>
      <c r="N205" s="2"/>
      <c r="O205" s="2" t="n">
        <v>2026</v>
      </c>
      <c r="P205" s="2" t="s">
        <v>248</v>
      </c>
      <c r="Q205" s="2" t="s">
        <v>989</v>
      </c>
      <c r="R205" s="2" t="s">
        <v>975</v>
      </c>
      <c r="S205" s="2" t="s">
        <v>63</v>
      </c>
      <c r="T205" s="2" t="s">
        <v>990</v>
      </c>
      <c r="U205" s="2" t="s">
        <v>65</v>
      </c>
      <c r="V205" s="2" t="s">
        <v>66</v>
      </c>
      <c r="W205" s="2" t="s">
        <v>991</v>
      </c>
      <c r="X205" s="2" t="s">
        <v>1147</v>
      </c>
      <c r="Y205" s="2" t="s">
        <v>69</v>
      </c>
      <c r="Z205" s="2"/>
      <c r="AA205" s="2"/>
      <c r="AB205" s="2"/>
      <c r="AC205" s="2" t="n">
        <v>0</v>
      </c>
      <c r="AD205" s="2" t="n">
        <v>0</v>
      </c>
      <c r="AE205" s="2" t="n">
        <v>0</v>
      </c>
      <c r="AF205" s="2" t="n">
        <v>0</v>
      </c>
      <c r="AG205" s="2" t="s">
        <v>1000</v>
      </c>
    </row>
    <row r="206" customFormat="false" ht="35.05" hidden="false" customHeight="false" outlineLevel="0" collapsed="false">
      <c r="A206" s="2" t="s">
        <v>1148</v>
      </c>
      <c r="B206" s="2" t="s">
        <v>1149</v>
      </c>
      <c r="C206" s="2" t="s">
        <v>944</v>
      </c>
      <c r="D206" s="2"/>
      <c r="E206" s="2" t="s">
        <v>945</v>
      </c>
      <c r="F206" s="2" t="s">
        <v>1150</v>
      </c>
      <c r="G206" s="2" t="s">
        <v>997</v>
      </c>
      <c r="H206" s="2" t="s">
        <v>132</v>
      </c>
      <c r="I206" s="2" t="n">
        <v>25.8581</v>
      </c>
      <c r="J206" s="2" t="n">
        <v>-80.12048</v>
      </c>
      <c r="K206" s="2" t="n">
        <v>4.67</v>
      </c>
      <c r="L206" s="2" t="s">
        <v>116</v>
      </c>
      <c r="M206" s="2"/>
      <c r="N206" s="2"/>
      <c r="O206" s="2" t="n">
        <v>2026</v>
      </c>
      <c r="P206" s="2" t="s">
        <v>248</v>
      </c>
      <c r="Q206" s="2" t="s">
        <v>1004</v>
      </c>
      <c r="R206" s="2" t="s">
        <v>958</v>
      </c>
      <c r="S206" s="2" t="s">
        <v>63</v>
      </c>
      <c r="T206" s="2" t="s">
        <v>990</v>
      </c>
      <c r="U206" s="2" t="s">
        <v>65</v>
      </c>
      <c r="V206" s="2" t="s">
        <v>66</v>
      </c>
      <c r="W206" s="2" t="s">
        <v>991</v>
      </c>
      <c r="X206" s="2" t="s">
        <v>1151</v>
      </c>
      <c r="Y206" s="2" t="s">
        <v>69</v>
      </c>
      <c r="Z206" s="2"/>
      <c r="AA206" s="2"/>
      <c r="AB206" s="2"/>
      <c r="AC206" s="2" t="n">
        <v>0</v>
      </c>
      <c r="AD206" s="2" t="n">
        <v>0</v>
      </c>
      <c r="AE206" s="2" t="n">
        <v>0</v>
      </c>
      <c r="AF206" s="2" t="n">
        <v>0</v>
      </c>
      <c r="AG206" s="2" t="s">
        <v>1152</v>
      </c>
    </row>
    <row r="207" customFormat="false" ht="35.05" hidden="false" customHeight="false" outlineLevel="0" collapsed="false">
      <c r="A207" s="2" t="s">
        <v>1153</v>
      </c>
      <c r="B207" s="2" t="s">
        <v>1154</v>
      </c>
      <c r="C207" s="2" t="s">
        <v>944</v>
      </c>
      <c r="D207" s="2"/>
      <c r="E207" s="2" t="s">
        <v>945</v>
      </c>
      <c r="F207" s="2" t="s">
        <v>1155</v>
      </c>
      <c r="G207" s="2" t="s">
        <v>988</v>
      </c>
      <c r="H207" s="2" t="s">
        <v>132</v>
      </c>
      <c r="I207" s="2" t="n">
        <v>25.77305</v>
      </c>
      <c r="J207" s="2" t="n">
        <v>-80.24115</v>
      </c>
      <c r="K207" s="2" t="n">
        <v>10.82</v>
      </c>
      <c r="L207" s="2" t="s">
        <v>116</v>
      </c>
      <c r="M207" s="2"/>
      <c r="N207" s="2"/>
      <c r="O207" s="2" t="n">
        <v>2026</v>
      </c>
      <c r="P207" s="2" t="s">
        <v>248</v>
      </c>
      <c r="Q207" s="2" t="s">
        <v>1004</v>
      </c>
      <c r="R207" s="2" t="s">
        <v>958</v>
      </c>
      <c r="S207" s="2" t="s">
        <v>63</v>
      </c>
      <c r="T207" s="2" t="s">
        <v>990</v>
      </c>
      <c r="U207" s="2" t="s">
        <v>65</v>
      </c>
      <c r="V207" s="2" t="s">
        <v>66</v>
      </c>
      <c r="W207" s="2" t="s">
        <v>991</v>
      </c>
      <c r="X207" s="2" t="s">
        <v>1156</v>
      </c>
      <c r="Y207" s="2" t="s">
        <v>69</v>
      </c>
      <c r="Z207" s="2"/>
      <c r="AA207" s="2"/>
      <c r="AB207" s="2"/>
      <c r="AC207" s="2" t="n">
        <v>0</v>
      </c>
      <c r="AD207" s="2" t="n">
        <v>0</v>
      </c>
      <c r="AE207" s="2" t="n">
        <v>0</v>
      </c>
      <c r="AF207" s="2" t="n">
        <v>0</v>
      </c>
      <c r="AG207" s="2" t="s">
        <v>1157</v>
      </c>
    </row>
    <row r="208" customFormat="false" ht="35.05" hidden="false" customHeight="false" outlineLevel="0" collapsed="false">
      <c r="A208" s="2" t="s">
        <v>1158</v>
      </c>
      <c r="B208" s="2" t="s">
        <v>1159</v>
      </c>
      <c r="C208" s="2" t="s">
        <v>944</v>
      </c>
      <c r="D208" s="2"/>
      <c r="E208" s="2" t="s">
        <v>945</v>
      </c>
      <c r="F208" s="2" t="s">
        <v>1160</v>
      </c>
      <c r="G208" s="2" t="s">
        <v>988</v>
      </c>
      <c r="H208" s="2" t="s">
        <v>132</v>
      </c>
      <c r="I208" s="2" t="n">
        <v>25.7999</v>
      </c>
      <c r="J208" s="2" t="n">
        <v>-80.1986</v>
      </c>
      <c r="K208" s="2" t="n">
        <v>8.13</v>
      </c>
      <c r="L208" s="2" t="s">
        <v>116</v>
      </c>
      <c r="M208" s="2"/>
      <c r="N208" s="2"/>
      <c r="O208" s="2" t="n">
        <v>2026</v>
      </c>
      <c r="P208" s="2" t="s">
        <v>248</v>
      </c>
      <c r="Q208" s="2" t="s">
        <v>1059</v>
      </c>
      <c r="R208" s="2" t="s">
        <v>975</v>
      </c>
      <c r="S208" s="2" t="s">
        <v>63</v>
      </c>
      <c r="T208" s="2" t="s">
        <v>990</v>
      </c>
      <c r="U208" s="2" t="s">
        <v>65</v>
      </c>
      <c r="V208" s="2" t="s">
        <v>66</v>
      </c>
      <c r="W208" s="2" t="s">
        <v>1023</v>
      </c>
      <c r="X208" s="2" t="s">
        <v>1039</v>
      </c>
      <c r="Y208" s="2" t="s">
        <v>69</v>
      </c>
      <c r="Z208" s="2"/>
      <c r="AA208" s="2"/>
      <c r="AB208" s="2"/>
      <c r="AC208" s="2" t="n">
        <v>0</v>
      </c>
      <c r="AD208" s="2" t="n">
        <v>0</v>
      </c>
      <c r="AE208" s="2" t="n">
        <v>0</v>
      </c>
      <c r="AF208" s="2" t="n">
        <v>0</v>
      </c>
      <c r="AG208" s="2" t="s">
        <v>993</v>
      </c>
    </row>
    <row r="209" customFormat="false" ht="35.05" hidden="false" customHeight="false" outlineLevel="0" collapsed="false">
      <c r="A209" s="2" t="s">
        <v>1161</v>
      </c>
      <c r="B209" s="2" t="s">
        <v>1162</v>
      </c>
      <c r="C209" s="2" t="s">
        <v>944</v>
      </c>
      <c r="D209" s="2"/>
      <c r="E209" s="2" t="s">
        <v>945</v>
      </c>
      <c r="F209" s="2" t="s">
        <v>1163</v>
      </c>
      <c r="G209" s="2" t="s">
        <v>988</v>
      </c>
      <c r="H209" s="2" t="s">
        <v>132</v>
      </c>
      <c r="I209" s="2" t="n">
        <v>25.7274</v>
      </c>
      <c r="J209" s="2" t="n">
        <v>-80.2372</v>
      </c>
      <c r="K209" s="2" t="n">
        <v>13.63</v>
      </c>
      <c r="L209" s="2" t="s">
        <v>116</v>
      </c>
      <c r="M209" s="2"/>
      <c r="N209" s="2"/>
      <c r="O209" s="2" t="n">
        <v>2026</v>
      </c>
      <c r="P209" s="2" t="s">
        <v>248</v>
      </c>
      <c r="Q209" s="2" t="s">
        <v>989</v>
      </c>
      <c r="R209" s="2" t="s">
        <v>975</v>
      </c>
      <c r="S209" s="2" t="s">
        <v>63</v>
      </c>
      <c r="T209" s="2" t="s">
        <v>990</v>
      </c>
      <c r="U209" s="2" t="s">
        <v>65</v>
      </c>
      <c r="V209" s="2" t="s">
        <v>66</v>
      </c>
      <c r="W209" s="2" t="s">
        <v>991</v>
      </c>
      <c r="X209" s="2" t="s">
        <v>1164</v>
      </c>
      <c r="Y209" s="2" t="s">
        <v>69</v>
      </c>
      <c r="Z209" s="2"/>
      <c r="AA209" s="2"/>
      <c r="AB209" s="2"/>
      <c r="AC209" s="2" t="n">
        <v>0</v>
      </c>
      <c r="AD209" s="2" t="n">
        <v>0</v>
      </c>
      <c r="AE209" s="2" t="n">
        <v>0</v>
      </c>
      <c r="AF209" s="2" t="n">
        <v>0</v>
      </c>
      <c r="AG209" s="2" t="s">
        <v>1035</v>
      </c>
    </row>
    <row r="210" customFormat="false" ht="35.05" hidden="false" customHeight="false" outlineLevel="0" collapsed="false">
      <c r="A210" s="2" t="s">
        <v>1165</v>
      </c>
      <c r="B210" s="2" t="s">
        <v>1166</v>
      </c>
      <c r="C210" s="2" t="s">
        <v>944</v>
      </c>
      <c r="D210" s="2"/>
      <c r="E210" s="2" t="s">
        <v>945</v>
      </c>
      <c r="F210" s="2" t="s">
        <v>1167</v>
      </c>
      <c r="G210" s="2" t="s">
        <v>997</v>
      </c>
      <c r="H210" s="2" t="s">
        <v>132</v>
      </c>
      <c r="I210" s="2" t="n">
        <v>25.7924</v>
      </c>
      <c r="J210" s="2" t="n">
        <v>-80.1329</v>
      </c>
      <c r="K210" s="2" t="n">
        <v>8.57</v>
      </c>
      <c r="L210" s="2" t="s">
        <v>116</v>
      </c>
      <c r="M210" s="2"/>
      <c r="N210" s="2"/>
      <c r="O210" s="2" t="n">
        <v>2026</v>
      </c>
      <c r="P210" s="2" t="s">
        <v>248</v>
      </c>
      <c r="Q210" s="2" t="s">
        <v>1004</v>
      </c>
      <c r="R210" s="2" t="s">
        <v>958</v>
      </c>
      <c r="S210" s="2" t="s">
        <v>63</v>
      </c>
      <c r="T210" s="2" t="s">
        <v>990</v>
      </c>
      <c r="U210" s="2" t="s">
        <v>65</v>
      </c>
      <c r="V210" s="2" t="s">
        <v>66</v>
      </c>
      <c r="W210" s="2" t="s">
        <v>991</v>
      </c>
      <c r="X210" s="2" t="s">
        <v>1168</v>
      </c>
      <c r="Y210" s="2" t="s">
        <v>69</v>
      </c>
      <c r="Z210" s="2"/>
      <c r="AA210" s="2"/>
      <c r="AB210" s="2"/>
      <c r="AC210" s="2" t="n">
        <v>0</v>
      </c>
      <c r="AD210" s="2" t="n">
        <v>0</v>
      </c>
      <c r="AE210" s="2" t="n">
        <v>0</v>
      </c>
      <c r="AF210" s="2" t="n">
        <v>0</v>
      </c>
      <c r="AG210" s="2" t="s">
        <v>1000</v>
      </c>
    </row>
    <row r="211" customFormat="false" ht="35.05" hidden="false" customHeight="false" outlineLevel="0" collapsed="false">
      <c r="A211" s="2" t="s">
        <v>1169</v>
      </c>
      <c r="B211" s="2" t="s">
        <v>1170</v>
      </c>
      <c r="C211" s="2" t="s">
        <v>944</v>
      </c>
      <c r="D211" s="2"/>
      <c r="E211" s="2" t="s">
        <v>945</v>
      </c>
      <c r="F211" s="2" t="s">
        <v>1171</v>
      </c>
      <c r="G211" s="2" t="s">
        <v>988</v>
      </c>
      <c r="H211" s="2" t="s">
        <v>132</v>
      </c>
      <c r="I211" s="2" t="n">
        <v>25.77385</v>
      </c>
      <c r="J211" s="2" t="n">
        <v>-80.19034</v>
      </c>
      <c r="K211" s="2" t="n">
        <v>9.77</v>
      </c>
      <c r="L211" s="2" t="s">
        <v>116</v>
      </c>
      <c r="M211" s="2"/>
      <c r="N211" s="2"/>
      <c r="O211" s="2" t="n">
        <v>2026</v>
      </c>
      <c r="P211" s="2" t="s">
        <v>248</v>
      </c>
      <c r="Q211" s="2" t="s">
        <v>1004</v>
      </c>
      <c r="R211" s="2" t="s">
        <v>958</v>
      </c>
      <c r="S211" s="2" t="s">
        <v>63</v>
      </c>
      <c r="T211" s="2" t="s">
        <v>990</v>
      </c>
      <c r="U211" s="2" t="s">
        <v>65</v>
      </c>
      <c r="V211" s="2" t="s">
        <v>66</v>
      </c>
      <c r="W211" s="2" t="s">
        <v>991</v>
      </c>
      <c r="X211" s="2" t="s">
        <v>1172</v>
      </c>
      <c r="Y211" s="2" t="s">
        <v>69</v>
      </c>
      <c r="Z211" s="2"/>
      <c r="AA211" s="2"/>
      <c r="AB211" s="2"/>
      <c r="AC211" s="2" t="n">
        <v>0</v>
      </c>
      <c r="AD211" s="2" t="n">
        <v>0</v>
      </c>
      <c r="AE211" s="2" t="n">
        <v>0</v>
      </c>
      <c r="AF211" s="2" t="n">
        <v>0</v>
      </c>
      <c r="AG211" s="2" t="s">
        <v>1006</v>
      </c>
    </row>
    <row r="212" customFormat="false" ht="35.05" hidden="false" customHeight="false" outlineLevel="0" collapsed="false">
      <c r="A212" s="2" t="s">
        <v>1173</v>
      </c>
      <c r="B212" s="2" t="s">
        <v>1174</v>
      </c>
      <c r="C212" s="2" t="s">
        <v>944</v>
      </c>
      <c r="D212" s="2"/>
      <c r="E212" s="2" t="s">
        <v>945</v>
      </c>
      <c r="F212" s="2" t="s">
        <v>1175</v>
      </c>
      <c r="G212" s="2" t="s">
        <v>988</v>
      </c>
      <c r="H212" s="2" t="s">
        <v>132</v>
      </c>
      <c r="I212" s="2" t="n">
        <v>25.7859</v>
      </c>
      <c r="J212" s="2" t="n">
        <v>-80.1867</v>
      </c>
      <c r="K212" s="2" t="n">
        <v>8.91</v>
      </c>
      <c r="L212" s="2" t="s">
        <v>116</v>
      </c>
      <c r="M212" s="2"/>
      <c r="N212" s="2"/>
      <c r="O212" s="2" t="n">
        <v>2026</v>
      </c>
      <c r="P212" s="2" t="s">
        <v>248</v>
      </c>
      <c r="Q212" s="2" t="s">
        <v>1065</v>
      </c>
      <c r="R212" s="2" t="s">
        <v>975</v>
      </c>
      <c r="S212" s="2" t="s">
        <v>63</v>
      </c>
      <c r="T212" s="2" t="s">
        <v>990</v>
      </c>
      <c r="U212" s="2" t="s">
        <v>65</v>
      </c>
      <c r="V212" s="2" t="s">
        <v>66</v>
      </c>
      <c r="W212" s="2" t="s">
        <v>991</v>
      </c>
      <c r="X212" s="2" t="s">
        <v>1176</v>
      </c>
      <c r="Y212" s="2" t="s">
        <v>69</v>
      </c>
      <c r="Z212" s="2"/>
      <c r="AA212" s="2"/>
      <c r="AB212" s="2"/>
      <c r="AC212" s="2" t="n">
        <v>0</v>
      </c>
      <c r="AD212" s="2" t="n">
        <v>0</v>
      </c>
      <c r="AE212" s="2" t="n">
        <v>0</v>
      </c>
      <c r="AF212" s="2" t="n">
        <v>0</v>
      </c>
      <c r="AG212" s="2" t="s">
        <v>1006</v>
      </c>
    </row>
    <row r="213" customFormat="false" ht="35.05" hidden="false" customHeight="false" outlineLevel="0" collapsed="false">
      <c r="A213" s="2" t="s">
        <v>1177</v>
      </c>
      <c r="B213" s="2" t="s">
        <v>1178</v>
      </c>
      <c r="C213" s="2" t="s">
        <v>944</v>
      </c>
      <c r="D213" s="2"/>
      <c r="E213" s="2" t="s">
        <v>945</v>
      </c>
      <c r="F213" s="2" t="s">
        <v>1179</v>
      </c>
      <c r="G213" s="2" t="s">
        <v>988</v>
      </c>
      <c r="H213" s="2" t="s">
        <v>132</v>
      </c>
      <c r="I213" s="2" t="n">
        <v>25.7652</v>
      </c>
      <c r="J213" s="2" t="n">
        <v>-80.2205</v>
      </c>
      <c r="K213" s="2" t="n">
        <v>10.82</v>
      </c>
      <c r="L213" s="2" t="s">
        <v>116</v>
      </c>
      <c r="M213" s="2"/>
      <c r="N213" s="2"/>
      <c r="O213" s="2" t="n">
        <v>2026</v>
      </c>
      <c r="P213" s="2" t="s">
        <v>248</v>
      </c>
      <c r="Q213" s="2" t="s">
        <v>1010</v>
      </c>
      <c r="R213" s="2" t="s">
        <v>975</v>
      </c>
      <c r="S213" s="2" t="s">
        <v>63</v>
      </c>
      <c r="T213" s="2" t="s">
        <v>990</v>
      </c>
      <c r="U213" s="2" t="s">
        <v>65</v>
      </c>
      <c r="V213" s="2" t="s">
        <v>66</v>
      </c>
      <c r="W213" s="2" t="s">
        <v>998</v>
      </c>
      <c r="X213" s="2" t="s">
        <v>999</v>
      </c>
      <c r="Y213" s="2" t="s">
        <v>69</v>
      </c>
      <c r="Z213" s="2"/>
      <c r="AA213" s="2"/>
      <c r="AB213" s="2"/>
      <c r="AC213" s="2" t="n">
        <v>0</v>
      </c>
      <c r="AD213" s="2" t="n">
        <v>0</v>
      </c>
      <c r="AE213" s="2" t="n">
        <v>0</v>
      </c>
      <c r="AF213" s="2" t="n">
        <v>0</v>
      </c>
      <c r="AG213" s="2" t="s">
        <v>1017</v>
      </c>
    </row>
    <row r="214" customFormat="false" ht="35.05" hidden="false" customHeight="false" outlineLevel="0" collapsed="false">
      <c r="A214" s="2" t="s">
        <v>1180</v>
      </c>
      <c r="B214" s="2" t="s">
        <v>1181</v>
      </c>
      <c r="C214" s="2" t="s">
        <v>944</v>
      </c>
      <c r="D214" s="2"/>
      <c r="E214" s="2" t="s">
        <v>945</v>
      </c>
      <c r="F214" s="2" t="s">
        <v>1182</v>
      </c>
      <c r="G214" s="2" t="s">
        <v>988</v>
      </c>
      <c r="H214" s="2" t="s">
        <v>132</v>
      </c>
      <c r="I214" s="2" t="n">
        <v>25.728</v>
      </c>
      <c r="J214" s="2" t="n">
        <v>-80.2411</v>
      </c>
      <c r="K214" s="2" t="n">
        <v>13.67</v>
      </c>
      <c r="L214" s="2" t="s">
        <v>116</v>
      </c>
      <c r="M214" s="2"/>
      <c r="N214" s="2"/>
      <c r="O214" s="2" t="n">
        <v>2026</v>
      </c>
      <c r="P214" s="2" t="s">
        <v>248</v>
      </c>
      <c r="Q214" s="2" t="s">
        <v>989</v>
      </c>
      <c r="R214" s="2" t="s">
        <v>975</v>
      </c>
      <c r="S214" s="2" t="s">
        <v>63</v>
      </c>
      <c r="T214" s="2" t="s">
        <v>990</v>
      </c>
      <c r="U214" s="2" t="s">
        <v>65</v>
      </c>
      <c r="V214" s="2" t="s">
        <v>66</v>
      </c>
      <c r="W214" s="2" t="s">
        <v>991</v>
      </c>
      <c r="X214" s="2" t="s">
        <v>1183</v>
      </c>
      <c r="Y214" s="2" t="s">
        <v>69</v>
      </c>
      <c r="Z214" s="2"/>
      <c r="AA214" s="2"/>
      <c r="AB214" s="2"/>
      <c r="AC214" s="2" t="n">
        <v>0</v>
      </c>
      <c r="AD214" s="2" t="n">
        <v>0</v>
      </c>
      <c r="AE214" s="2" t="n">
        <v>0</v>
      </c>
      <c r="AF214" s="2" t="n">
        <v>0</v>
      </c>
      <c r="AG214" s="2" t="s">
        <v>1030</v>
      </c>
    </row>
    <row r="215" customFormat="false" ht="35.05" hidden="false" customHeight="false" outlineLevel="0" collapsed="false">
      <c r="A215" s="2" t="s">
        <v>1184</v>
      </c>
      <c r="B215" s="2" t="s">
        <v>1185</v>
      </c>
      <c r="C215" s="2" t="s">
        <v>944</v>
      </c>
      <c r="D215" s="2"/>
      <c r="E215" s="2" t="s">
        <v>945</v>
      </c>
      <c r="F215" s="2" t="s">
        <v>1186</v>
      </c>
      <c r="G215" s="2" t="s">
        <v>988</v>
      </c>
      <c r="H215" s="2" t="s">
        <v>132</v>
      </c>
      <c r="I215" s="2" t="n">
        <v>25.8025</v>
      </c>
      <c r="J215" s="2" t="n">
        <v>-80.2031</v>
      </c>
      <c r="K215" s="2" t="n">
        <v>8.03</v>
      </c>
      <c r="L215" s="2" t="s">
        <v>116</v>
      </c>
      <c r="M215" s="2"/>
      <c r="N215" s="2"/>
      <c r="O215" s="2" t="n">
        <v>2026</v>
      </c>
      <c r="P215" s="2" t="s">
        <v>248</v>
      </c>
      <c r="Q215" s="2" t="s">
        <v>1010</v>
      </c>
      <c r="R215" s="2" t="s">
        <v>975</v>
      </c>
      <c r="S215" s="2" t="s">
        <v>63</v>
      </c>
      <c r="T215" s="2" t="s">
        <v>990</v>
      </c>
      <c r="U215" s="2" t="s">
        <v>65</v>
      </c>
      <c r="V215" s="2" t="s">
        <v>66</v>
      </c>
      <c r="W215" s="2" t="s">
        <v>998</v>
      </c>
      <c r="X215" s="2" t="s">
        <v>999</v>
      </c>
      <c r="Y215" s="2" t="s">
        <v>69</v>
      </c>
      <c r="Z215" s="2"/>
      <c r="AA215" s="2"/>
      <c r="AB215" s="2"/>
      <c r="AC215" s="2" t="n">
        <v>0</v>
      </c>
      <c r="AD215" s="2" t="n">
        <v>0</v>
      </c>
      <c r="AE215" s="2" t="n">
        <v>0</v>
      </c>
      <c r="AF215" s="2" t="n">
        <v>0</v>
      </c>
      <c r="AG215" s="2" t="s">
        <v>993</v>
      </c>
    </row>
    <row r="216" customFormat="false" ht="35.05" hidden="false" customHeight="false" outlineLevel="0" collapsed="false">
      <c r="A216" s="2" t="s">
        <v>1187</v>
      </c>
      <c r="B216" s="2" t="s">
        <v>1188</v>
      </c>
      <c r="C216" s="2" t="s">
        <v>944</v>
      </c>
      <c r="D216" s="2"/>
      <c r="E216" s="2" t="s">
        <v>945</v>
      </c>
      <c r="F216" s="2" t="s">
        <v>1189</v>
      </c>
      <c r="G216" s="2"/>
      <c r="H216" s="2" t="s">
        <v>132</v>
      </c>
      <c r="I216" s="2" t="n">
        <v>25.47034</v>
      </c>
      <c r="J216" s="2" t="n">
        <v>-80.47761</v>
      </c>
      <c r="K216" s="2" t="n">
        <v>36.31</v>
      </c>
      <c r="L216" s="2" t="s">
        <v>116</v>
      </c>
      <c r="M216" s="2"/>
      <c r="N216" s="2"/>
      <c r="O216" s="2" t="n">
        <v>2026</v>
      </c>
      <c r="P216" s="2" t="s">
        <v>248</v>
      </c>
      <c r="Q216" s="2" t="s">
        <v>1004</v>
      </c>
      <c r="R216" s="2" t="s">
        <v>958</v>
      </c>
      <c r="S216" s="2" t="s">
        <v>63</v>
      </c>
      <c r="T216" s="2" t="s">
        <v>990</v>
      </c>
      <c r="U216" s="2" t="s">
        <v>65</v>
      </c>
      <c r="V216" s="2" t="s">
        <v>66</v>
      </c>
      <c r="W216" s="2" t="s">
        <v>991</v>
      </c>
      <c r="X216" s="2" t="s">
        <v>1190</v>
      </c>
      <c r="Y216" s="2" t="s">
        <v>69</v>
      </c>
      <c r="Z216" s="2"/>
      <c r="AA216" s="2"/>
      <c r="AB216" s="2"/>
      <c r="AC216" s="2" t="n">
        <v>0</v>
      </c>
      <c r="AD216" s="2" t="n">
        <v>0</v>
      </c>
      <c r="AE216" s="2" t="n">
        <v>0</v>
      </c>
      <c r="AF216" s="2" t="n">
        <v>0</v>
      </c>
      <c r="AG216" s="2" t="s">
        <v>1191</v>
      </c>
    </row>
    <row r="217" customFormat="false" ht="35.05" hidden="false" customHeight="false" outlineLevel="0" collapsed="false">
      <c r="A217" s="2" t="s">
        <v>1192</v>
      </c>
      <c r="B217" s="2" t="s">
        <v>1193</v>
      </c>
      <c r="C217" s="2" t="s">
        <v>944</v>
      </c>
      <c r="D217" s="2"/>
      <c r="E217" s="2" t="s">
        <v>945</v>
      </c>
      <c r="F217" s="2" t="s">
        <v>1194</v>
      </c>
      <c r="G217" s="2" t="s">
        <v>988</v>
      </c>
      <c r="H217" s="2" t="s">
        <v>132</v>
      </c>
      <c r="I217" s="2" t="n">
        <v>25.8006</v>
      </c>
      <c r="J217" s="2" t="n">
        <v>-80.1986</v>
      </c>
      <c r="K217" s="2" t="n">
        <v>8.08</v>
      </c>
      <c r="L217" s="2" t="s">
        <v>116</v>
      </c>
      <c r="M217" s="2"/>
      <c r="N217" s="2"/>
      <c r="O217" s="2" t="n">
        <v>2026</v>
      </c>
      <c r="P217" s="2" t="s">
        <v>248</v>
      </c>
      <c r="Q217" s="2" t="s">
        <v>989</v>
      </c>
      <c r="R217" s="2" t="s">
        <v>975</v>
      </c>
      <c r="S217" s="2" t="s">
        <v>63</v>
      </c>
      <c r="T217" s="2" t="s">
        <v>990</v>
      </c>
      <c r="U217" s="2" t="s">
        <v>65</v>
      </c>
      <c r="V217" s="2" t="s">
        <v>66</v>
      </c>
      <c r="W217" s="2" t="s">
        <v>998</v>
      </c>
      <c r="X217" s="2" t="s">
        <v>999</v>
      </c>
      <c r="Y217" s="2" t="s">
        <v>69</v>
      </c>
      <c r="Z217" s="2"/>
      <c r="AA217" s="2"/>
      <c r="AB217" s="2"/>
      <c r="AC217" s="2" t="n">
        <v>0</v>
      </c>
      <c r="AD217" s="2" t="n">
        <v>0</v>
      </c>
      <c r="AE217" s="2" t="n">
        <v>0</v>
      </c>
      <c r="AF217" s="2" t="n">
        <v>0</v>
      </c>
      <c r="AG217" s="2" t="s">
        <v>993</v>
      </c>
    </row>
    <row r="218" customFormat="false" ht="35.05" hidden="false" customHeight="false" outlineLevel="0" collapsed="false">
      <c r="A218" s="2" t="s">
        <v>1195</v>
      </c>
      <c r="B218" s="2" t="s">
        <v>1196</v>
      </c>
      <c r="C218" s="2" t="s">
        <v>944</v>
      </c>
      <c r="D218" s="2"/>
      <c r="E218" s="2" t="s">
        <v>945</v>
      </c>
      <c r="F218" s="2" t="s">
        <v>1197</v>
      </c>
      <c r="G218" s="2" t="s">
        <v>988</v>
      </c>
      <c r="H218" s="2" t="s">
        <v>132</v>
      </c>
      <c r="I218" s="2" t="n">
        <v>25.82634</v>
      </c>
      <c r="J218" s="2" t="n">
        <v>-80.19179</v>
      </c>
      <c r="K218" s="2" t="n">
        <v>6.25</v>
      </c>
      <c r="L218" s="2" t="s">
        <v>116</v>
      </c>
      <c r="M218" s="2"/>
      <c r="N218" s="2"/>
      <c r="O218" s="2" t="n">
        <v>2026</v>
      </c>
      <c r="P218" s="2" t="s">
        <v>248</v>
      </c>
      <c r="Q218" s="2" t="s">
        <v>1065</v>
      </c>
      <c r="R218" s="2" t="s">
        <v>975</v>
      </c>
      <c r="S218" s="2" t="s">
        <v>63</v>
      </c>
      <c r="T218" s="2" t="s">
        <v>990</v>
      </c>
      <c r="U218" s="2" t="s">
        <v>65</v>
      </c>
      <c r="V218" s="2" t="s">
        <v>66</v>
      </c>
      <c r="W218" s="2" t="s">
        <v>1049</v>
      </c>
      <c r="X218" s="2" t="s">
        <v>1198</v>
      </c>
      <c r="Y218" s="2" t="s">
        <v>69</v>
      </c>
      <c r="Z218" s="2"/>
      <c r="AA218" s="2"/>
      <c r="AB218" s="2"/>
      <c r="AC218" s="2" t="n">
        <v>0</v>
      </c>
      <c r="AD218" s="2" t="n">
        <v>0</v>
      </c>
      <c r="AE218" s="2" t="n">
        <v>0</v>
      </c>
      <c r="AF218" s="2" t="n">
        <v>0</v>
      </c>
      <c r="AG218" s="2" t="s">
        <v>1061</v>
      </c>
    </row>
    <row r="219" customFormat="false" ht="35.05" hidden="false" customHeight="false" outlineLevel="0" collapsed="false">
      <c r="A219" s="2" t="s">
        <v>1199</v>
      </c>
      <c r="B219" s="2" t="s">
        <v>1200</v>
      </c>
      <c r="C219" s="2" t="s">
        <v>944</v>
      </c>
      <c r="D219" s="2"/>
      <c r="E219" s="2" t="s">
        <v>945</v>
      </c>
      <c r="F219" s="2" t="s">
        <v>1201</v>
      </c>
      <c r="G219" s="2" t="s">
        <v>988</v>
      </c>
      <c r="H219" s="2" t="s">
        <v>132</v>
      </c>
      <c r="I219" s="2" t="n">
        <v>25.84801</v>
      </c>
      <c r="J219" s="2" t="n">
        <v>-80.18224</v>
      </c>
      <c r="K219" s="2" t="n">
        <v>4.65</v>
      </c>
      <c r="L219" s="2" t="s">
        <v>116</v>
      </c>
      <c r="M219" s="2"/>
      <c r="N219" s="2"/>
      <c r="O219" s="2" t="n">
        <v>2026</v>
      </c>
      <c r="P219" s="2" t="s">
        <v>248</v>
      </c>
      <c r="Q219" s="2" t="s">
        <v>989</v>
      </c>
      <c r="R219" s="2" t="s">
        <v>975</v>
      </c>
      <c r="S219" s="2" t="s">
        <v>63</v>
      </c>
      <c r="T219" s="2" t="s">
        <v>990</v>
      </c>
      <c r="U219" s="2" t="s">
        <v>65</v>
      </c>
      <c r="V219" s="2" t="s">
        <v>66</v>
      </c>
      <c r="W219" s="2" t="s">
        <v>1202</v>
      </c>
      <c r="X219" s="2" t="s">
        <v>1203</v>
      </c>
      <c r="Y219" s="2" t="s">
        <v>69</v>
      </c>
      <c r="Z219" s="2"/>
      <c r="AA219" s="2"/>
      <c r="AB219" s="2"/>
      <c r="AC219" s="2" t="n">
        <v>0</v>
      </c>
      <c r="AD219" s="2" t="n">
        <v>0</v>
      </c>
      <c r="AE219" s="2" t="n">
        <v>0</v>
      </c>
      <c r="AF219" s="2" t="n">
        <v>0</v>
      </c>
      <c r="AG219" s="2" t="s">
        <v>1204</v>
      </c>
    </row>
    <row r="220" customFormat="false" ht="35.05" hidden="false" customHeight="false" outlineLevel="0" collapsed="false">
      <c r="A220" s="2" t="s">
        <v>1205</v>
      </c>
      <c r="B220" s="2" t="s">
        <v>1206</v>
      </c>
      <c r="C220" s="2" t="s">
        <v>944</v>
      </c>
      <c r="D220" s="2"/>
      <c r="E220" s="2" t="s">
        <v>945</v>
      </c>
      <c r="F220" s="2" t="s">
        <v>1207</v>
      </c>
      <c r="G220" s="2"/>
      <c r="H220" s="2" t="s">
        <v>132</v>
      </c>
      <c r="I220" s="2" t="n">
        <v>25.8169</v>
      </c>
      <c r="J220" s="2" t="n">
        <v>-80.3347</v>
      </c>
      <c r="K220" s="2" t="n">
        <v>12.54</v>
      </c>
      <c r="L220" s="2" t="s">
        <v>116</v>
      </c>
      <c r="M220" s="2"/>
      <c r="N220" s="2"/>
      <c r="O220" s="2" t="n">
        <v>2026</v>
      </c>
      <c r="P220" s="2" t="s">
        <v>248</v>
      </c>
      <c r="Q220" s="2" t="s">
        <v>1065</v>
      </c>
      <c r="R220" s="2" t="s">
        <v>975</v>
      </c>
      <c r="S220" s="2" t="s">
        <v>63</v>
      </c>
      <c r="T220" s="2" t="s">
        <v>990</v>
      </c>
      <c r="U220" s="2" t="s">
        <v>65</v>
      </c>
      <c r="V220" s="2" t="s">
        <v>66</v>
      </c>
      <c r="W220" s="2" t="s">
        <v>998</v>
      </c>
      <c r="X220" s="2" t="s">
        <v>999</v>
      </c>
      <c r="Y220" s="2" t="s">
        <v>69</v>
      </c>
      <c r="Z220" s="2"/>
      <c r="AA220" s="2"/>
      <c r="AB220" s="2"/>
      <c r="AC220" s="2" t="n">
        <v>0</v>
      </c>
      <c r="AD220" s="2" t="n">
        <v>0</v>
      </c>
      <c r="AE220" s="2" t="n">
        <v>0</v>
      </c>
      <c r="AF220" s="2" t="n">
        <v>0</v>
      </c>
      <c r="AG220" s="2" t="s">
        <v>1067</v>
      </c>
    </row>
    <row r="221" customFormat="false" ht="35.05" hidden="false" customHeight="false" outlineLevel="0" collapsed="false">
      <c r="A221" s="2" t="s">
        <v>1208</v>
      </c>
      <c r="B221" s="2" t="s">
        <v>1209</v>
      </c>
      <c r="C221" s="2" t="s">
        <v>944</v>
      </c>
      <c r="D221" s="2"/>
      <c r="E221" s="2" t="s">
        <v>945</v>
      </c>
      <c r="F221" s="2" t="s">
        <v>1210</v>
      </c>
      <c r="G221" s="2" t="s">
        <v>997</v>
      </c>
      <c r="H221" s="2" t="s">
        <v>132</v>
      </c>
      <c r="I221" s="2" t="n">
        <v>25.7929</v>
      </c>
      <c r="J221" s="2" t="n">
        <v>-80.1331</v>
      </c>
      <c r="K221" s="2" t="n">
        <v>8.53</v>
      </c>
      <c r="L221" s="2" t="s">
        <v>116</v>
      </c>
      <c r="M221" s="2"/>
      <c r="N221" s="2"/>
      <c r="O221" s="2" t="n">
        <v>2026</v>
      </c>
      <c r="P221" s="2" t="s">
        <v>248</v>
      </c>
      <c r="Q221" s="2" t="s">
        <v>1004</v>
      </c>
      <c r="R221" s="2" t="s">
        <v>958</v>
      </c>
      <c r="S221" s="2" t="s">
        <v>63</v>
      </c>
      <c r="T221" s="2" t="s">
        <v>990</v>
      </c>
      <c r="U221" s="2" t="s">
        <v>65</v>
      </c>
      <c r="V221" s="2" t="s">
        <v>66</v>
      </c>
      <c r="W221" s="2" t="s">
        <v>991</v>
      </c>
      <c r="X221" s="2" t="s">
        <v>1211</v>
      </c>
      <c r="Y221" s="2" t="s">
        <v>69</v>
      </c>
      <c r="Z221" s="2"/>
      <c r="AA221" s="2"/>
      <c r="AB221" s="2"/>
      <c r="AC221" s="2" t="n">
        <v>0</v>
      </c>
      <c r="AD221" s="2" t="n">
        <v>0</v>
      </c>
      <c r="AE221" s="2" t="n">
        <v>0</v>
      </c>
      <c r="AF221" s="2" t="n">
        <v>0</v>
      </c>
      <c r="AG221" s="2" t="s">
        <v>1000</v>
      </c>
    </row>
    <row r="222" customFormat="false" ht="35.05" hidden="false" customHeight="false" outlineLevel="0" collapsed="false">
      <c r="A222" s="2" t="s">
        <v>1212</v>
      </c>
      <c r="B222" s="2" t="s">
        <v>1213</v>
      </c>
      <c r="C222" s="2" t="s">
        <v>944</v>
      </c>
      <c r="D222" s="2"/>
      <c r="E222" s="2" t="s">
        <v>945</v>
      </c>
      <c r="F222" s="2" t="s">
        <v>1083</v>
      </c>
      <c r="G222" s="2" t="s">
        <v>988</v>
      </c>
      <c r="H222" s="2" t="s">
        <v>132</v>
      </c>
      <c r="I222" s="2" t="n">
        <v>25.7847</v>
      </c>
      <c r="J222" s="2" t="n">
        <v>-80.193</v>
      </c>
      <c r="K222" s="2" t="n">
        <v>9.07</v>
      </c>
      <c r="L222" s="2" t="s">
        <v>116</v>
      </c>
      <c r="M222" s="2"/>
      <c r="N222" s="2"/>
      <c r="O222" s="2" t="n">
        <v>2026</v>
      </c>
      <c r="P222" s="2" t="s">
        <v>248</v>
      </c>
      <c r="Q222" s="2" t="s">
        <v>1021</v>
      </c>
      <c r="R222" s="2" t="s">
        <v>975</v>
      </c>
      <c r="S222" s="2" t="s">
        <v>63</v>
      </c>
      <c r="T222" s="2" t="s">
        <v>990</v>
      </c>
      <c r="U222" s="2" t="s">
        <v>65</v>
      </c>
      <c r="V222" s="2" t="s">
        <v>66</v>
      </c>
      <c r="W222" s="2" t="s">
        <v>991</v>
      </c>
      <c r="X222" s="2" t="s">
        <v>1214</v>
      </c>
      <c r="Y222" s="2" t="s">
        <v>69</v>
      </c>
      <c r="Z222" s="2"/>
      <c r="AA222" s="2"/>
      <c r="AB222" s="2"/>
      <c r="AC222" s="2" t="n">
        <v>0</v>
      </c>
      <c r="AD222" s="2" t="n">
        <v>0</v>
      </c>
      <c r="AE222" s="2" t="n">
        <v>0</v>
      </c>
      <c r="AF222" s="2" t="n">
        <v>0</v>
      </c>
      <c r="AG222" s="2" t="s">
        <v>1085</v>
      </c>
    </row>
    <row r="223" customFormat="false" ht="35.05" hidden="false" customHeight="false" outlineLevel="0" collapsed="false">
      <c r="A223" s="2" t="s">
        <v>1215</v>
      </c>
      <c r="B223" s="2" t="s">
        <v>1216</v>
      </c>
      <c r="C223" s="2" t="s">
        <v>944</v>
      </c>
      <c r="D223" s="2"/>
      <c r="E223" s="2" t="s">
        <v>945</v>
      </c>
      <c r="F223" s="2" t="s">
        <v>1217</v>
      </c>
      <c r="G223" s="2" t="s">
        <v>988</v>
      </c>
      <c r="H223" s="2" t="s">
        <v>132</v>
      </c>
      <c r="I223" s="2" t="n">
        <v>25.7278</v>
      </c>
      <c r="J223" s="2" t="n">
        <v>-80.2432</v>
      </c>
      <c r="K223" s="2" t="n">
        <v>13.73</v>
      </c>
      <c r="L223" s="2" t="s">
        <v>116</v>
      </c>
      <c r="M223" s="2"/>
      <c r="N223" s="2"/>
      <c r="O223" s="2" t="n">
        <v>2026</v>
      </c>
      <c r="P223" s="2" t="s">
        <v>248</v>
      </c>
      <c r="Q223" s="2" t="s">
        <v>989</v>
      </c>
      <c r="R223" s="2" t="s">
        <v>975</v>
      </c>
      <c r="S223" s="2" t="s">
        <v>63</v>
      </c>
      <c r="T223" s="2" t="s">
        <v>990</v>
      </c>
      <c r="U223" s="2" t="s">
        <v>65</v>
      </c>
      <c r="V223" s="2" t="s">
        <v>66</v>
      </c>
      <c r="W223" s="2" t="s">
        <v>991</v>
      </c>
      <c r="X223" s="2" t="s">
        <v>1218</v>
      </c>
      <c r="Y223" s="2" t="s">
        <v>69</v>
      </c>
      <c r="Z223" s="2"/>
      <c r="AA223" s="2"/>
      <c r="AB223" s="2"/>
      <c r="AC223" s="2" t="n">
        <v>0</v>
      </c>
      <c r="AD223" s="2" t="n">
        <v>0</v>
      </c>
      <c r="AE223" s="2" t="n">
        <v>0</v>
      </c>
      <c r="AF223" s="2" t="n">
        <v>0</v>
      </c>
      <c r="AG223" s="2" t="s">
        <v>1030</v>
      </c>
    </row>
    <row r="224" customFormat="false" ht="35.05" hidden="false" customHeight="false" outlineLevel="0" collapsed="false">
      <c r="A224" s="2" t="s">
        <v>1219</v>
      </c>
      <c r="B224" s="2" t="s">
        <v>1220</v>
      </c>
      <c r="C224" s="2" t="s">
        <v>944</v>
      </c>
      <c r="D224" s="2"/>
      <c r="E224" s="2" t="s">
        <v>945</v>
      </c>
      <c r="F224" s="2" t="s">
        <v>1221</v>
      </c>
      <c r="G224" s="2"/>
      <c r="H224" s="2" t="s">
        <v>132</v>
      </c>
      <c r="I224" s="2" t="n">
        <v>25.71062</v>
      </c>
      <c r="J224" s="2" t="n">
        <v>-80.28305</v>
      </c>
      <c r="K224" s="2" t="n">
        <v>15.84</v>
      </c>
      <c r="L224" s="2" t="s">
        <v>116</v>
      </c>
      <c r="M224" s="2"/>
      <c r="N224" s="2"/>
      <c r="O224" s="2" t="n">
        <v>2026</v>
      </c>
      <c r="P224" s="2" t="s">
        <v>248</v>
      </c>
      <c r="Q224" s="2" t="s">
        <v>989</v>
      </c>
      <c r="R224" s="2" t="s">
        <v>975</v>
      </c>
      <c r="S224" s="2" t="s">
        <v>63</v>
      </c>
      <c r="T224" s="2" t="s">
        <v>990</v>
      </c>
      <c r="U224" s="2" t="s">
        <v>65</v>
      </c>
      <c r="V224" s="2" t="s">
        <v>66</v>
      </c>
      <c r="W224" s="2" t="s">
        <v>991</v>
      </c>
      <c r="X224" s="2" t="s">
        <v>1222</v>
      </c>
      <c r="Y224" s="2" t="s">
        <v>69</v>
      </c>
      <c r="Z224" s="2"/>
      <c r="AA224" s="2"/>
      <c r="AB224" s="2"/>
      <c r="AC224" s="2" t="n">
        <v>0</v>
      </c>
      <c r="AD224" s="2" t="n">
        <v>0</v>
      </c>
      <c r="AE224" s="2" t="n">
        <v>0</v>
      </c>
      <c r="AF224" s="2" t="n">
        <v>0</v>
      </c>
      <c r="AG224" s="2" t="s">
        <v>1012</v>
      </c>
    </row>
    <row r="225" customFormat="false" ht="57.45" hidden="false" customHeight="false" outlineLevel="0" collapsed="false">
      <c r="A225" s="2" t="s">
        <v>1223</v>
      </c>
      <c r="B225" s="2" t="s">
        <v>1224</v>
      </c>
      <c r="C225" s="2" t="s">
        <v>944</v>
      </c>
      <c r="D225" s="2"/>
      <c r="E225" s="2" t="s">
        <v>945</v>
      </c>
      <c r="F225" s="2" t="s">
        <v>1225</v>
      </c>
      <c r="G225" s="2" t="s">
        <v>988</v>
      </c>
      <c r="H225" s="2" t="s">
        <v>132</v>
      </c>
      <c r="I225" s="2" t="n">
        <v>25.84071</v>
      </c>
      <c r="J225" s="2" t="n">
        <v>-80.19942</v>
      </c>
      <c r="K225" s="2" t="n">
        <v>5.48</v>
      </c>
      <c r="L225" s="2" t="s">
        <v>116</v>
      </c>
      <c r="M225" s="2"/>
      <c r="N225" s="2"/>
      <c r="O225" s="2" t="n">
        <v>2026</v>
      </c>
      <c r="P225" s="2" t="s">
        <v>248</v>
      </c>
      <c r="Q225" s="2" t="s">
        <v>1059</v>
      </c>
      <c r="R225" s="2" t="s">
        <v>975</v>
      </c>
      <c r="S225" s="2" t="s">
        <v>63</v>
      </c>
      <c r="T225" s="2" t="s">
        <v>990</v>
      </c>
      <c r="U225" s="2" t="s">
        <v>65</v>
      </c>
      <c r="V225" s="2" t="s">
        <v>66</v>
      </c>
      <c r="W225" s="2" t="s">
        <v>1092</v>
      </c>
      <c r="X225" s="2" t="s">
        <v>1226</v>
      </c>
      <c r="Y225" s="2" t="s">
        <v>69</v>
      </c>
      <c r="Z225" s="2"/>
      <c r="AA225" s="2"/>
      <c r="AB225" s="2"/>
      <c r="AC225" s="2" t="n">
        <v>0</v>
      </c>
      <c r="AD225" s="2" t="n">
        <v>0</v>
      </c>
      <c r="AE225" s="2" t="n">
        <v>0</v>
      </c>
      <c r="AF225" s="2" t="n">
        <v>0</v>
      </c>
      <c r="AG225" s="2" t="s">
        <v>1143</v>
      </c>
    </row>
    <row r="226" customFormat="false" ht="35.05" hidden="false" customHeight="false" outlineLevel="0" collapsed="false">
      <c r="A226" s="2" t="s">
        <v>1227</v>
      </c>
      <c r="B226" s="2" t="s">
        <v>1228</v>
      </c>
      <c r="C226" s="2" t="s">
        <v>944</v>
      </c>
      <c r="D226" s="2"/>
      <c r="E226" s="2" t="s">
        <v>945</v>
      </c>
      <c r="F226" s="2" t="s">
        <v>1229</v>
      </c>
      <c r="G226" s="2" t="s">
        <v>988</v>
      </c>
      <c r="H226" s="2" t="s">
        <v>132</v>
      </c>
      <c r="I226" s="2" t="n">
        <v>25.75</v>
      </c>
      <c r="J226" s="2" t="n">
        <v>-80.2412</v>
      </c>
      <c r="K226" s="2" t="n">
        <v>12.26</v>
      </c>
      <c r="L226" s="2" t="s">
        <v>116</v>
      </c>
      <c r="M226" s="2"/>
      <c r="N226" s="2"/>
      <c r="O226" s="2" t="n">
        <v>2026</v>
      </c>
      <c r="P226" s="2" t="s">
        <v>248</v>
      </c>
      <c r="Q226" s="2" t="s">
        <v>1010</v>
      </c>
      <c r="R226" s="2" t="s">
        <v>975</v>
      </c>
      <c r="S226" s="2" t="s">
        <v>63</v>
      </c>
      <c r="T226" s="2" t="s">
        <v>990</v>
      </c>
      <c r="U226" s="2" t="s">
        <v>65</v>
      </c>
      <c r="V226" s="2" t="s">
        <v>66</v>
      </c>
      <c r="W226" s="2" t="s">
        <v>991</v>
      </c>
      <c r="X226" s="2" t="s">
        <v>1230</v>
      </c>
      <c r="Y226" s="2" t="s">
        <v>69</v>
      </c>
      <c r="Z226" s="2"/>
      <c r="AA226" s="2"/>
      <c r="AB226" s="2"/>
      <c r="AC226" s="2" t="n">
        <v>0</v>
      </c>
      <c r="AD226" s="2" t="n">
        <v>0</v>
      </c>
      <c r="AE226" s="2" t="n">
        <v>0</v>
      </c>
      <c r="AF226" s="2" t="n">
        <v>0</v>
      </c>
      <c r="AG226" s="2" t="s">
        <v>1231</v>
      </c>
    </row>
    <row r="227" customFormat="false" ht="35.05" hidden="false" customHeight="false" outlineLevel="0" collapsed="false">
      <c r="A227" s="2" t="s">
        <v>1232</v>
      </c>
      <c r="B227" s="2" t="s">
        <v>1233</v>
      </c>
      <c r="C227" s="2" t="s">
        <v>944</v>
      </c>
      <c r="D227" s="2"/>
      <c r="E227" s="2" t="s">
        <v>945</v>
      </c>
      <c r="F227" s="2" t="s">
        <v>1234</v>
      </c>
      <c r="G227" s="2"/>
      <c r="H227" s="2" t="s">
        <v>132</v>
      </c>
      <c r="I227" s="2" t="n">
        <v>25.71534</v>
      </c>
      <c r="J227" s="2" t="n">
        <v>-80.27945</v>
      </c>
      <c r="K227" s="2" t="n">
        <v>15.45</v>
      </c>
      <c r="L227" s="2" t="s">
        <v>116</v>
      </c>
      <c r="M227" s="2"/>
      <c r="N227" s="2"/>
      <c r="O227" s="2" t="n">
        <v>2026</v>
      </c>
      <c r="P227" s="2" t="s">
        <v>248</v>
      </c>
      <c r="Q227" s="2" t="s">
        <v>1065</v>
      </c>
      <c r="R227" s="2" t="s">
        <v>975</v>
      </c>
      <c r="S227" s="2" t="s">
        <v>63</v>
      </c>
      <c r="T227" s="2" t="s">
        <v>990</v>
      </c>
      <c r="U227" s="2" t="s">
        <v>65</v>
      </c>
      <c r="V227" s="2" t="s">
        <v>66</v>
      </c>
      <c r="W227" s="2" t="s">
        <v>1079</v>
      </c>
      <c r="X227" s="2" t="s">
        <v>1235</v>
      </c>
      <c r="Y227" s="2" t="s">
        <v>69</v>
      </c>
      <c r="Z227" s="2"/>
      <c r="AA227" s="2"/>
      <c r="AB227" s="2"/>
      <c r="AC227" s="2" t="n">
        <v>0</v>
      </c>
      <c r="AD227" s="2" t="n">
        <v>0</v>
      </c>
      <c r="AE227" s="2" t="n">
        <v>0</v>
      </c>
      <c r="AF227" s="2" t="n">
        <v>0</v>
      </c>
      <c r="AG227" s="2" t="s">
        <v>1012</v>
      </c>
    </row>
    <row r="228" customFormat="false" ht="35.05" hidden="false" customHeight="false" outlineLevel="0" collapsed="false">
      <c r="A228" s="2" t="s">
        <v>1236</v>
      </c>
      <c r="B228" s="2" t="s">
        <v>1237</v>
      </c>
      <c r="C228" s="2" t="s">
        <v>944</v>
      </c>
      <c r="D228" s="2"/>
      <c r="E228" s="2" t="s">
        <v>945</v>
      </c>
      <c r="F228" s="2" t="s">
        <v>1238</v>
      </c>
      <c r="G228" s="2" t="s">
        <v>988</v>
      </c>
      <c r="H228" s="2" t="s">
        <v>132</v>
      </c>
      <c r="I228" s="2" t="n">
        <v>25.8003</v>
      </c>
      <c r="J228" s="2" t="n">
        <v>-80.1989</v>
      </c>
      <c r="K228" s="2" t="n">
        <v>8.1</v>
      </c>
      <c r="L228" s="2" t="s">
        <v>116</v>
      </c>
      <c r="M228" s="2"/>
      <c r="N228" s="2"/>
      <c r="O228" s="2" t="n">
        <v>2026</v>
      </c>
      <c r="P228" s="2" t="s">
        <v>248</v>
      </c>
      <c r="Q228" s="2" t="s">
        <v>1065</v>
      </c>
      <c r="R228" s="2" t="s">
        <v>975</v>
      </c>
      <c r="S228" s="2" t="s">
        <v>63</v>
      </c>
      <c r="T228" s="2" t="s">
        <v>990</v>
      </c>
      <c r="U228" s="2" t="s">
        <v>65</v>
      </c>
      <c r="V228" s="2" t="s">
        <v>66</v>
      </c>
      <c r="W228" s="2" t="s">
        <v>1202</v>
      </c>
      <c r="X228" s="2" t="s">
        <v>1239</v>
      </c>
      <c r="Y228" s="2" t="s">
        <v>69</v>
      </c>
      <c r="Z228" s="2"/>
      <c r="AA228" s="2"/>
      <c r="AB228" s="2"/>
      <c r="AC228" s="2" t="n">
        <v>0</v>
      </c>
      <c r="AD228" s="2" t="n">
        <v>0</v>
      </c>
      <c r="AE228" s="2" t="n">
        <v>0</v>
      </c>
      <c r="AF228" s="2" t="n">
        <v>0</v>
      </c>
      <c r="AG228" s="2" t="s">
        <v>993</v>
      </c>
    </row>
    <row r="229" customFormat="false" ht="35.05" hidden="false" customHeight="false" outlineLevel="0" collapsed="false">
      <c r="A229" s="2" t="s">
        <v>1240</v>
      </c>
      <c r="B229" s="2" t="s">
        <v>1241</v>
      </c>
      <c r="C229" s="2" t="s">
        <v>944</v>
      </c>
      <c r="D229" s="2"/>
      <c r="E229" s="2" t="s">
        <v>945</v>
      </c>
      <c r="F229" s="2" t="s">
        <v>1242</v>
      </c>
      <c r="G229" s="2" t="s">
        <v>988</v>
      </c>
      <c r="H229" s="2" t="s">
        <v>132</v>
      </c>
      <c r="I229" s="2" t="n">
        <v>25.83279</v>
      </c>
      <c r="J229" s="2" t="n">
        <v>-80.18913</v>
      </c>
      <c r="K229" s="2" t="n">
        <v>5.78</v>
      </c>
      <c r="L229" s="2" t="s">
        <v>116</v>
      </c>
      <c r="M229" s="2"/>
      <c r="N229" s="2"/>
      <c r="O229" s="2" t="n">
        <v>2026</v>
      </c>
      <c r="P229" s="2" t="s">
        <v>248</v>
      </c>
      <c r="Q229" s="2" t="s">
        <v>1059</v>
      </c>
      <c r="R229" s="2" t="s">
        <v>975</v>
      </c>
      <c r="S229" s="2" t="s">
        <v>63</v>
      </c>
      <c r="T229" s="2" t="s">
        <v>990</v>
      </c>
      <c r="U229" s="2" t="s">
        <v>65</v>
      </c>
      <c r="V229" s="2" t="s">
        <v>66</v>
      </c>
      <c r="W229" s="2" t="s">
        <v>1049</v>
      </c>
      <c r="X229" s="2" t="s">
        <v>1243</v>
      </c>
      <c r="Y229" s="2" t="s">
        <v>69</v>
      </c>
      <c r="Z229" s="2"/>
      <c r="AA229" s="2"/>
      <c r="AB229" s="2"/>
      <c r="AC229" s="2" t="n">
        <v>0</v>
      </c>
      <c r="AD229" s="2" t="n">
        <v>0</v>
      </c>
      <c r="AE229" s="2" t="n">
        <v>0</v>
      </c>
      <c r="AF229" s="2" t="n">
        <v>0</v>
      </c>
      <c r="AG229" s="2" t="s">
        <v>1143</v>
      </c>
    </row>
    <row r="230" customFormat="false" ht="35.05" hidden="false" customHeight="false" outlineLevel="0" collapsed="false">
      <c r="A230" s="2" t="s">
        <v>1244</v>
      </c>
      <c r="B230" s="2" t="s">
        <v>1245</v>
      </c>
      <c r="C230" s="2" t="s">
        <v>1246</v>
      </c>
      <c r="D230" s="2"/>
      <c r="E230" s="2" t="s">
        <v>1247</v>
      </c>
      <c r="F230" s="2"/>
      <c r="G230" s="2" t="s">
        <v>59</v>
      </c>
      <c r="H230" s="2" t="s">
        <v>59</v>
      </c>
      <c r="I230" s="2" t="n">
        <v>25.9106</v>
      </c>
      <c r="J230" s="2" t="n">
        <v>-80.1678</v>
      </c>
      <c r="K230" s="2" t="n">
        <v>0.31</v>
      </c>
      <c r="L230" s="2" t="s">
        <v>60</v>
      </c>
      <c r="M230" s="2" t="n">
        <v>1915</v>
      </c>
      <c r="N230" s="2"/>
      <c r="O230" s="2" t="n">
        <v>1958</v>
      </c>
      <c r="P230" s="2" t="s">
        <v>1248</v>
      </c>
      <c r="Q230" s="2" t="s">
        <v>1249</v>
      </c>
      <c r="R230" s="2"/>
      <c r="S230" s="2" t="s">
        <v>63</v>
      </c>
      <c r="T230" s="2"/>
      <c r="U230" s="2" t="s">
        <v>65</v>
      </c>
      <c r="V230" s="2" t="s">
        <v>226</v>
      </c>
      <c r="W230" s="2" t="s">
        <v>1250</v>
      </c>
      <c r="X230" s="2"/>
      <c r="Y230" s="2" t="s">
        <v>69</v>
      </c>
      <c r="Z230" s="2"/>
      <c r="AA230" s="2"/>
      <c r="AB230" s="2"/>
      <c r="AC230" s="2" t="n">
        <v>12</v>
      </c>
      <c r="AD230" s="2" t="n">
        <v>12</v>
      </c>
      <c r="AE230" s="2" t="n">
        <v>0.0661</v>
      </c>
      <c r="AF230" s="2" t="n">
        <v>0</v>
      </c>
      <c r="AG230" s="2" t="s">
        <v>1251</v>
      </c>
    </row>
    <row r="231" customFormat="false" ht="35.05" hidden="false" customHeight="false" outlineLevel="0" collapsed="false">
      <c r="A231" s="2" t="s">
        <v>1252</v>
      </c>
      <c r="B231" s="2" t="s">
        <v>1253</v>
      </c>
      <c r="C231" s="2" t="s">
        <v>1246</v>
      </c>
      <c r="D231" s="2"/>
      <c r="E231" s="2" t="s">
        <v>1247</v>
      </c>
      <c r="F231" s="2" t="s">
        <v>1254</v>
      </c>
      <c r="G231" s="2" t="s">
        <v>1255</v>
      </c>
      <c r="H231" s="2" t="s">
        <v>132</v>
      </c>
      <c r="I231" s="2" t="n">
        <v>25.9625</v>
      </c>
      <c r="J231" s="2" t="n">
        <v>-80.1205</v>
      </c>
      <c r="K231" s="2" t="n">
        <v>4.34</v>
      </c>
      <c r="L231" s="2" t="s">
        <v>116</v>
      </c>
      <c r="M231" s="2" t="n">
        <v>1974</v>
      </c>
      <c r="N231" s="2"/>
      <c r="O231" s="2" t="n">
        <v>1974</v>
      </c>
      <c r="P231" s="2" t="s">
        <v>61</v>
      </c>
      <c r="Q231" s="2" t="s">
        <v>1256</v>
      </c>
      <c r="R231" s="2"/>
      <c r="S231" s="2" t="s">
        <v>63</v>
      </c>
      <c r="T231" s="2"/>
      <c r="U231" s="2" t="s">
        <v>65</v>
      </c>
      <c r="V231" s="2" t="s">
        <v>120</v>
      </c>
      <c r="W231" s="2" t="s">
        <v>315</v>
      </c>
      <c r="X231" s="2"/>
      <c r="Y231" s="2" t="s">
        <v>69</v>
      </c>
      <c r="Z231" s="2"/>
      <c r="AA231" s="2"/>
      <c r="AB231" s="2"/>
      <c r="AC231" s="2" t="n">
        <v>2</v>
      </c>
      <c r="AD231" s="2" t="n">
        <v>2</v>
      </c>
      <c r="AE231" s="2" t="n">
        <v>0</v>
      </c>
      <c r="AF231" s="2" t="n">
        <v>0</v>
      </c>
      <c r="AG231" s="2" t="s">
        <v>1257</v>
      </c>
    </row>
    <row r="232" customFormat="false" ht="46.25" hidden="false" customHeight="false" outlineLevel="0" collapsed="false">
      <c r="A232" s="2" t="s">
        <v>1258</v>
      </c>
      <c r="B232" s="2" t="s">
        <v>1259</v>
      </c>
      <c r="C232" s="2" t="s">
        <v>1246</v>
      </c>
      <c r="D232" s="2"/>
      <c r="E232" s="2" t="s">
        <v>1247</v>
      </c>
      <c r="F232" s="2"/>
      <c r="G232" s="2" t="s">
        <v>74</v>
      </c>
      <c r="H232" s="2" t="s">
        <v>74</v>
      </c>
      <c r="I232" s="2"/>
      <c r="J232" s="2"/>
      <c r="K232" s="2"/>
      <c r="L232" s="2"/>
      <c r="M232" s="2" t="n">
        <v>2005</v>
      </c>
      <c r="N232" s="2"/>
      <c r="O232" s="2" t="n">
        <v>2005</v>
      </c>
      <c r="P232" s="2" t="s">
        <v>61</v>
      </c>
      <c r="Q232" s="2" t="s">
        <v>1260</v>
      </c>
      <c r="R232" s="2"/>
      <c r="S232" s="2" t="s">
        <v>63</v>
      </c>
      <c r="T232" s="2" t="s">
        <v>1261</v>
      </c>
      <c r="U232" s="2" t="s">
        <v>65</v>
      </c>
      <c r="V232" s="2" t="s">
        <v>66</v>
      </c>
      <c r="W232" s="2" t="s">
        <v>1262</v>
      </c>
      <c r="X232" s="2" t="s">
        <v>1263</v>
      </c>
      <c r="Y232" s="2" t="s">
        <v>69</v>
      </c>
      <c r="Z232" s="2"/>
      <c r="AA232" s="2"/>
      <c r="AB232" s="2"/>
      <c r="AC232" s="2" t="n">
        <v>3</v>
      </c>
      <c r="AD232" s="2" t="n">
        <v>3</v>
      </c>
      <c r="AE232" s="2" t="n">
        <v>0.0008</v>
      </c>
      <c r="AF232" s="2" t="n">
        <v>0</v>
      </c>
      <c r="AG232" s="2" t="s">
        <v>1264</v>
      </c>
    </row>
    <row r="233" customFormat="false" ht="46.25" hidden="false" customHeight="false" outlineLevel="0" collapsed="false">
      <c r="A233" s="2" t="s">
        <v>1265</v>
      </c>
      <c r="B233" s="2" t="s">
        <v>1266</v>
      </c>
      <c r="C233" s="2" t="s">
        <v>1246</v>
      </c>
      <c r="D233" s="2"/>
      <c r="E233" s="2" t="s">
        <v>1247</v>
      </c>
      <c r="F233" s="2" t="s">
        <v>1267</v>
      </c>
      <c r="G233" s="2" t="s">
        <v>74</v>
      </c>
      <c r="H233" s="2" t="s">
        <v>74</v>
      </c>
      <c r="I233" s="2" t="n">
        <v>25.90938</v>
      </c>
      <c r="J233" s="2" t="n">
        <v>-80.16293</v>
      </c>
      <c r="K233" s="2" t="n">
        <v>0.27</v>
      </c>
      <c r="L233" s="2" t="s">
        <v>60</v>
      </c>
      <c r="M233" s="2" t="n">
        <v>2021</v>
      </c>
      <c r="N233" s="2"/>
      <c r="O233" s="2" t="n">
        <v>2021</v>
      </c>
      <c r="P233" s="2" t="s">
        <v>61</v>
      </c>
      <c r="Q233" s="2" t="s">
        <v>1268</v>
      </c>
      <c r="R233" s="2"/>
      <c r="S233" s="2" t="s">
        <v>1269</v>
      </c>
      <c r="T233" s="2" t="s">
        <v>1270</v>
      </c>
      <c r="U233" s="2" t="s">
        <v>65</v>
      </c>
      <c r="V233" s="2" t="s">
        <v>66</v>
      </c>
      <c r="W233" s="2" t="s">
        <v>1271</v>
      </c>
      <c r="X233" s="2" t="s">
        <v>1272</v>
      </c>
      <c r="Y233" s="2" t="s">
        <v>69</v>
      </c>
      <c r="Z233" s="2"/>
      <c r="AA233" s="2"/>
      <c r="AB233" s="2"/>
      <c r="AC233" s="2" t="n">
        <v>7</v>
      </c>
      <c r="AD233" s="2" t="n">
        <v>7</v>
      </c>
      <c r="AE233" s="2" t="n">
        <v>0.0105</v>
      </c>
      <c r="AF233" s="2" t="n">
        <v>0</v>
      </c>
      <c r="AG233" s="2" t="s">
        <v>1273</v>
      </c>
    </row>
    <row r="234" customFormat="false" ht="46.25" hidden="false" customHeight="false" outlineLevel="0" collapsed="false">
      <c r="A234" s="2" t="s">
        <v>1274</v>
      </c>
      <c r="B234" s="2" t="s">
        <v>1275</v>
      </c>
      <c r="C234" s="2" t="s">
        <v>1246</v>
      </c>
      <c r="D234" s="2"/>
      <c r="E234" s="2" t="s">
        <v>1247</v>
      </c>
      <c r="F234" s="2" t="s">
        <v>1276</v>
      </c>
      <c r="G234" s="2" t="s">
        <v>164</v>
      </c>
      <c r="H234" s="2" t="s">
        <v>164</v>
      </c>
      <c r="I234" s="2" t="n">
        <v>25.92102</v>
      </c>
      <c r="J234" s="2" t="n">
        <v>-80.15872</v>
      </c>
      <c r="K234" s="2" t="n">
        <v>0.62</v>
      </c>
      <c r="L234" s="2" t="s">
        <v>60</v>
      </c>
      <c r="M234" s="2" t="n">
        <v>2024</v>
      </c>
      <c r="N234" s="2"/>
      <c r="O234" s="2" t="n">
        <v>2024</v>
      </c>
      <c r="P234" s="2" t="s">
        <v>61</v>
      </c>
      <c r="Q234" s="2" t="s">
        <v>1277</v>
      </c>
      <c r="R234" s="2"/>
      <c r="S234" s="2" t="s">
        <v>1269</v>
      </c>
      <c r="T234" s="2" t="s">
        <v>1278</v>
      </c>
      <c r="U234" s="2" t="s">
        <v>65</v>
      </c>
      <c r="V234" s="2" t="s">
        <v>226</v>
      </c>
      <c r="W234" s="2" t="s">
        <v>1279</v>
      </c>
      <c r="X234" s="2" t="s">
        <v>1280</v>
      </c>
      <c r="Y234" s="2" t="s">
        <v>69</v>
      </c>
      <c r="Z234" s="2"/>
      <c r="AA234" s="2"/>
      <c r="AB234" s="2"/>
      <c r="AC234" s="2" t="n">
        <v>2</v>
      </c>
      <c r="AD234" s="2" t="n">
        <v>2</v>
      </c>
      <c r="AE234" s="2" t="n">
        <v>0</v>
      </c>
      <c r="AF234" s="2" t="n">
        <v>0</v>
      </c>
      <c r="AG234" s="2" t="s">
        <v>1281</v>
      </c>
    </row>
    <row r="235" customFormat="false" ht="46.25" hidden="false" customHeight="false" outlineLevel="0" collapsed="false">
      <c r="A235" s="2" t="s">
        <v>1282</v>
      </c>
      <c r="B235" s="2" t="s">
        <v>1283</v>
      </c>
      <c r="C235" s="2" t="s">
        <v>1246</v>
      </c>
      <c r="D235" s="2"/>
      <c r="E235" s="2" t="s">
        <v>1247</v>
      </c>
      <c r="F235" s="2" t="s">
        <v>1284</v>
      </c>
      <c r="G235" s="2" t="s">
        <v>74</v>
      </c>
      <c r="H235" s="2" t="s">
        <v>74</v>
      </c>
      <c r="I235" s="2" t="n">
        <v>25.90487</v>
      </c>
      <c r="J235" s="2" t="n">
        <v>-80.1645</v>
      </c>
      <c r="K235" s="2" t="n">
        <v>0.58</v>
      </c>
      <c r="L235" s="2" t="s">
        <v>60</v>
      </c>
      <c r="M235" s="2" t="n">
        <v>2025</v>
      </c>
      <c r="N235" s="2"/>
      <c r="O235" s="2" t="n">
        <v>2025</v>
      </c>
      <c r="P235" s="2" t="s">
        <v>61</v>
      </c>
      <c r="Q235" s="2" t="s">
        <v>1285</v>
      </c>
      <c r="R235" s="2"/>
      <c r="S235" s="2" t="s">
        <v>1269</v>
      </c>
      <c r="T235" s="2" t="s">
        <v>1286</v>
      </c>
      <c r="U235" s="2" t="s">
        <v>65</v>
      </c>
      <c r="V235" s="2" t="s">
        <v>66</v>
      </c>
      <c r="W235" s="2" t="s">
        <v>1287</v>
      </c>
      <c r="X235" s="2" t="s">
        <v>1288</v>
      </c>
      <c r="Y235" s="2" t="s">
        <v>69</v>
      </c>
      <c r="Z235" s="2"/>
      <c r="AA235" s="2"/>
      <c r="AB235" s="2"/>
      <c r="AC235" s="2" t="n">
        <v>1</v>
      </c>
      <c r="AD235" s="2" t="n">
        <v>1</v>
      </c>
      <c r="AE235" s="2" t="n">
        <v>0</v>
      </c>
      <c r="AF235" s="2" t="n">
        <v>0</v>
      </c>
      <c r="AG235" s="2" t="s">
        <v>1289</v>
      </c>
    </row>
    <row r="236" customFormat="false" ht="57.45" hidden="false" customHeight="false" outlineLevel="0" collapsed="false">
      <c r="A236" s="2" t="s">
        <v>1290</v>
      </c>
      <c r="B236" s="2" t="s">
        <v>1291</v>
      </c>
      <c r="C236" s="2" t="s">
        <v>1246</v>
      </c>
      <c r="D236" s="2"/>
      <c r="E236" s="2" t="s">
        <v>1247</v>
      </c>
      <c r="F236" s="2" t="s">
        <v>1292</v>
      </c>
      <c r="G236" s="2" t="s">
        <v>74</v>
      </c>
      <c r="H236" s="2" t="s">
        <v>74</v>
      </c>
      <c r="I236" s="2" t="n">
        <v>25.9001</v>
      </c>
      <c r="J236" s="2" t="n">
        <v>-80.1594</v>
      </c>
      <c r="K236" s="2" t="n">
        <v>0.95</v>
      </c>
      <c r="L236" s="2" t="s">
        <v>60</v>
      </c>
      <c r="M236" s="2" t="n">
        <v>2025</v>
      </c>
      <c r="N236" s="2"/>
      <c r="O236" s="2" t="n">
        <v>2025</v>
      </c>
      <c r="P236" s="2" t="s">
        <v>61</v>
      </c>
      <c r="Q236" s="2" t="s">
        <v>1293</v>
      </c>
      <c r="R236" s="2"/>
      <c r="S236" s="2" t="s">
        <v>1269</v>
      </c>
      <c r="T236" s="2" t="s">
        <v>1294</v>
      </c>
      <c r="U236" s="2" t="s">
        <v>65</v>
      </c>
      <c r="V236" s="2" t="s">
        <v>120</v>
      </c>
      <c r="W236" s="2" t="s">
        <v>1295</v>
      </c>
      <c r="X236" s="2" t="s">
        <v>1296</v>
      </c>
      <c r="Y236" s="2" t="s">
        <v>69</v>
      </c>
      <c r="Z236" s="2"/>
      <c r="AA236" s="2"/>
      <c r="AB236" s="2"/>
      <c r="AC236" s="2" t="n">
        <v>1</v>
      </c>
      <c r="AD236" s="2" t="n">
        <v>1</v>
      </c>
      <c r="AE236" s="2" t="n">
        <v>0</v>
      </c>
      <c r="AF236" s="2" t="n">
        <v>0</v>
      </c>
      <c r="AG236" s="2" t="s">
        <v>1297</v>
      </c>
    </row>
    <row r="237" customFormat="false" ht="46.25" hidden="false" customHeight="false" outlineLevel="0" collapsed="false">
      <c r="A237" s="2" t="s">
        <v>1298</v>
      </c>
      <c r="B237" s="2" t="s">
        <v>1299</v>
      </c>
      <c r="C237" s="2" t="s">
        <v>1246</v>
      </c>
      <c r="D237" s="2"/>
      <c r="E237" s="2" t="s">
        <v>1247</v>
      </c>
      <c r="F237" s="2" t="s">
        <v>1300</v>
      </c>
      <c r="G237" s="2" t="s">
        <v>74</v>
      </c>
      <c r="H237" s="2" t="s">
        <v>74</v>
      </c>
      <c r="I237" s="2" t="n">
        <v>25.90989</v>
      </c>
      <c r="J237" s="2" t="n">
        <v>-80.16048</v>
      </c>
      <c r="K237" s="2" t="n">
        <v>0.31</v>
      </c>
      <c r="L237" s="2" t="s">
        <v>60</v>
      </c>
      <c r="M237" s="2" t="n">
        <v>2026</v>
      </c>
      <c r="N237" s="2"/>
      <c r="O237" s="2" t="n">
        <v>2026</v>
      </c>
      <c r="P237" s="2" t="s">
        <v>61</v>
      </c>
      <c r="Q237" s="2" t="s">
        <v>1301</v>
      </c>
      <c r="R237" s="2"/>
      <c r="S237" s="2" t="s">
        <v>1269</v>
      </c>
      <c r="T237" s="2" t="s">
        <v>1302</v>
      </c>
      <c r="U237" s="2" t="s">
        <v>65</v>
      </c>
      <c r="V237" s="2" t="s">
        <v>66</v>
      </c>
      <c r="W237" s="2" t="s">
        <v>1303</v>
      </c>
      <c r="X237" s="2" t="s">
        <v>1304</v>
      </c>
      <c r="Y237" s="2" t="s">
        <v>69</v>
      </c>
      <c r="Z237" s="2"/>
      <c r="AA237" s="2"/>
      <c r="AB237" s="2"/>
      <c r="AC237" s="2" t="n">
        <v>4</v>
      </c>
      <c r="AD237" s="2" t="n">
        <v>4</v>
      </c>
      <c r="AE237" s="2" t="n">
        <v>0.0052</v>
      </c>
      <c r="AF237" s="2" t="n">
        <v>0</v>
      </c>
      <c r="AG237" s="2" t="s">
        <v>1305</v>
      </c>
    </row>
    <row r="238" customFormat="false" ht="23.85" hidden="false" customHeight="false" outlineLevel="0" collapsed="false">
      <c r="A238" s="2" t="s">
        <v>1306</v>
      </c>
      <c r="B238" s="2" t="s">
        <v>266</v>
      </c>
      <c r="C238" s="2" t="s">
        <v>1307</v>
      </c>
      <c r="D238" s="2"/>
      <c r="E238" s="2" t="s">
        <v>27</v>
      </c>
      <c r="F238" s="2"/>
      <c r="G238" s="2"/>
      <c r="H238" s="2" t="s">
        <v>266</v>
      </c>
      <c r="I238" s="2"/>
      <c r="J238" s="2"/>
      <c r="K238" s="2"/>
      <c r="L238" s="2"/>
      <c r="M238" s="2"/>
      <c r="N238" s="2"/>
      <c r="O238" s="2"/>
      <c r="P238" s="2"/>
      <c r="Q238" s="2"/>
      <c r="R238" s="2"/>
      <c r="S238" s="2" t="s">
        <v>63</v>
      </c>
      <c r="T238" s="2"/>
      <c r="U238" s="2"/>
      <c r="V238" s="2"/>
      <c r="W238" s="2"/>
      <c r="X238" s="2"/>
      <c r="Y238" s="2"/>
      <c r="Z238" s="2"/>
      <c r="AA238" s="2"/>
      <c r="AB238" s="2"/>
      <c r="AC238" s="2"/>
      <c r="AD238" s="2"/>
      <c r="AE238" s="2"/>
      <c r="AF238" s="2"/>
      <c r="AG238" s="2" t="s">
        <v>1308</v>
      </c>
    </row>
    <row r="239" customFormat="false" ht="35.05" hidden="false" customHeight="false" outlineLevel="0" collapsed="false">
      <c r="A239" s="2" t="s">
        <v>1309</v>
      </c>
      <c r="B239" s="2" t="s">
        <v>132</v>
      </c>
      <c r="C239" s="2" t="s">
        <v>1307</v>
      </c>
      <c r="D239" s="2"/>
      <c r="E239" s="2" t="s">
        <v>27</v>
      </c>
      <c r="F239" s="2"/>
      <c r="G239" s="2"/>
      <c r="H239" s="2" t="s">
        <v>132</v>
      </c>
      <c r="I239" s="2"/>
      <c r="J239" s="2"/>
      <c r="K239" s="2"/>
      <c r="L239" s="2"/>
      <c r="M239" s="2"/>
      <c r="N239" s="2"/>
      <c r="O239" s="2"/>
      <c r="P239" s="2"/>
      <c r="Q239" s="2"/>
      <c r="R239" s="2"/>
      <c r="S239" s="2" t="s">
        <v>63</v>
      </c>
      <c r="T239" s="2"/>
      <c r="U239" s="2"/>
      <c r="V239" s="2"/>
      <c r="W239" s="2"/>
      <c r="X239" s="2"/>
      <c r="Y239" s="2"/>
      <c r="Z239" s="2"/>
      <c r="AA239" s="2"/>
      <c r="AB239" s="2"/>
      <c r="AC239" s="2"/>
      <c r="AD239" s="2"/>
      <c r="AE239" s="2"/>
      <c r="AF239" s="2"/>
      <c r="AG239" s="2" t="s">
        <v>1310</v>
      </c>
    </row>
    <row r="240" customFormat="false" ht="23.85" hidden="false" customHeight="false" outlineLevel="0" collapsed="false">
      <c r="A240" s="2" t="s">
        <v>1311</v>
      </c>
      <c r="B240" s="2" t="s">
        <v>115</v>
      </c>
      <c r="C240" s="2" t="s">
        <v>1307</v>
      </c>
      <c r="D240" s="2"/>
      <c r="E240" s="2" t="s">
        <v>27</v>
      </c>
      <c r="F240" s="2"/>
      <c r="G240" s="2"/>
      <c r="H240" s="2" t="s">
        <v>115</v>
      </c>
      <c r="I240" s="2"/>
      <c r="J240" s="2"/>
      <c r="K240" s="2"/>
      <c r="L240" s="2"/>
      <c r="M240" s="2"/>
      <c r="N240" s="2"/>
      <c r="O240" s="2"/>
      <c r="P240" s="2"/>
      <c r="Q240" s="2"/>
      <c r="R240" s="2"/>
      <c r="S240" s="2" t="s">
        <v>63</v>
      </c>
      <c r="T240" s="2"/>
      <c r="U240" s="2"/>
      <c r="V240" s="2"/>
      <c r="W240" s="2"/>
      <c r="X240" s="2"/>
      <c r="Y240" s="2"/>
      <c r="Z240" s="2"/>
      <c r="AA240" s="2"/>
      <c r="AB240" s="2"/>
      <c r="AC240" s="2"/>
      <c r="AD240" s="2"/>
      <c r="AE240" s="2"/>
      <c r="AF240" s="2"/>
      <c r="AG240" s="2" t="s">
        <v>1312</v>
      </c>
    </row>
    <row r="241" customFormat="false" ht="46.25" hidden="false" customHeight="false" outlineLevel="0" collapsed="false">
      <c r="A241" s="2" t="s">
        <v>1313</v>
      </c>
      <c r="B241" s="2" t="s">
        <v>74</v>
      </c>
      <c r="C241" s="2" t="s">
        <v>1307</v>
      </c>
      <c r="D241" s="2"/>
      <c r="E241" s="2" t="s">
        <v>27</v>
      </c>
      <c r="F241" s="2"/>
      <c r="G241" s="2"/>
      <c r="H241" s="2" t="s">
        <v>74</v>
      </c>
      <c r="I241" s="2"/>
      <c r="J241" s="2"/>
      <c r="K241" s="2"/>
      <c r="L241" s="2"/>
      <c r="M241" s="2"/>
      <c r="N241" s="2"/>
      <c r="O241" s="2"/>
      <c r="P241" s="2"/>
      <c r="Q241" s="2"/>
      <c r="R241" s="2"/>
      <c r="S241" s="2" t="s">
        <v>63</v>
      </c>
      <c r="T241" s="2"/>
      <c r="U241" s="2"/>
      <c r="V241" s="2"/>
      <c r="W241" s="2"/>
      <c r="X241" s="2"/>
      <c r="Y241" s="2"/>
      <c r="Z241" s="2"/>
      <c r="AA241" s="2"/>
      <c r="AB241" s="2"/>
      <c r="AC241" s="2"/>
      <c r="AD241" s="2"/>
      <c r="AE241" s="2"/>
      <c r="AF241" s="2"/>
      <c r="AG241" s="2" t="s">
        <v>1314</v>
      </c>
    </row>
    <row r="242" customFormat="false" ht="35.05" hidden="false" customHeight="false" outlineLevel="0" collapsed="false">
      <c r="A242" s="2" t="s">
        <v>1315</v>
      </c>
      <c r="B242" s="2" t="s">
        <v>164</v>
      </c>
      <c r="C242" s="2" t="s">
        <v>1307</v>
      </c>
      <c r="D242" s="2"/>
      <c r="E242" s="2" t="s">
        <v>27</v>
      </c>
      <c r="F242" s="2"/>
      <c r="G242" s="2"/>
      <c r="H242" s="2" t="s">
        <v>164</v>
      </c>
      <c r="I242" s="2"/>
      <c r="J242" s="2"/>
      <c r="K242" s="2"/>
      <c r="L242" s="2"/>
      <c r="M242" s="2"/>
      <c r="N242" s="2"/>
      <c r="O242" s="2"/>
      <c r="P242" s="2"/>
      <c r="Q242" s="2"/>
      <c r="R242" s="2"/>
      <c r="S242" s="2" t="s">
        <v>63</v>
      </c>
      <c r="T242" s="2"/>
      <c r="U242" s="2"/>
      <c r="V242" s="2"/>
      <c r="W242" s="2"/>
      <c r="X242" s="2"/>
      <c r="Y242" s="2"/>
      <c r="Z242" s="2"/>
      <c r="AA242" s="2"/>
      <c r="AB242" s="2"/>
      <c r="AC242" s="2"/>
      <c r="AD242" s="2"/>
      <c r="AE242" s="2"/>
      <c r="AF242" s="2"/>
      <c r="AG242" s="2" t="s">
        <v>1316</v>
      </c>
    </row>
    <row r="243" customFormat="false" ht="46.25" hidden="false" customHeight="false" outlineLevel="0" collapsed="false">
      <c r="A243" s="2" t="s">
        <v>1317</v>
      </c>
      <c r="B243" s="2" t="s">
        <v>326</v>
      </c>
      <c r="C243" s="2" t="s">
        <v>1307</v>
      </c>
      <c r="D243" s="2"/>
      <c r="E243" s="2" t="s">
        <v>27</v>
      </c>
      <c r="F243" s="2"/>
      <c r="G243" s="2"/>
      <c r="H243" s="2" t="s">
        <v>326</v>
      </c>
      <c r="I243" s="2"/>
      <c r="J243" s="2"/>
      <c r="K243" s="2"/>
      <c r="L243" s="2"/>
      <c r="M243" s="2"/>
      <c r="N243" s="2"/>
      <c r="O243" s="2"/>
      <c r="P243" s="2"/>
      <c r="Q243" s="2"/>
      <c r="R243" s="2"/>
      <c r="S243" s="2" t="s">
        <v>63</v>
      </c>
      <c r="T243" s="2"/>
      <c r="U243" s="2"/>
      <c r="V243" s="2"/>
      <c r="W243" s="2"/>
      <c r="X243" s="2"/>
      <c r="Y243" s="2"/>
      <c r="Z243" s="2"/>
      <c r="AA243" s="2"/>
      <c r="AB243" s="2"/>
      <c r="AC243" s="2"/>
      <c r="AD243" s="2"/>
      <c r="AE243" s="2"/>
      <c r="AF243" s="2"/>
      <c r="AG243" s="2" t="s">
        <v>1318</v>
      </c>
    </row>
    <row r="244" customFormat="false" ht="46.25" hidden="false" customHeight="false" outlineLevel="0" collapsed="false">
      <c r="A244" s="2" t="s">
        <v>1319</v>
      </c>
      <c r="B244" s="2" t="s">
        <v>59</v>
      </c>
      <c r="C244" s="2" t="s">
        <v>1307</v>
      </c>
      <c r="D244" s="2"/>
      <c r="E244" s="2" t="s">
        <v>27</v>
      </c>
      <c r="F244" s="2"/>
      <c r="G244" s="2"/>
      <c r="H244" s="2" t="s">
        <v>59</v>
      </c>
      <c r="I244" s="2"/>
      <c r="J244" s="2"/>
      <c r="K244" s="2"/>
      <c r="L244" s="2"/>
      <c r="M244" s="2"/>
      <c r="N244" s="2"/>
      <c r="O244" s="2"/>
      <c r="P244" s="2"/>
      <c r="Q244" s="2"/>
      <c r="R244" s="2"/>
      <c r="S244" s="2" t="s">
        <v>63</v>
      </c>
      <c r="T244" s="2"/>
      <c r="U244" s="2"/>
      <c r="V244" s="2"/>
      <c r="W244" s="2"/>
      <c r="X244" s="2"/>
      <c r="Y244" s="2"/>
      <c r="Z244" s="2"/>
      <c r="AA244" s="2"/>
      <c r="AB244" s="2"/>
      <c r="AC244" s="2"/>
      <c r="AD244" s="2"/>
      <c r="AE244" s="2"/>
      <c r="AF244" s="2"/>
      <c r="AG244" s="2" t="s">
        <v>1320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29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14"/>
    <col collapsed="false" customWidth="true" hidden="false" outlineLevel="0" max="3" min="3" style="0" width="20"/>
    <col collapsed="false" customWidth="true" hidden="false" outlineLevel="0" max="4" min="4" style="0" width="30"/>
    <col collapsed="false" customWidth="true" hidden="false" outlineLevel="0" max="5" min="5" style="0" width="14"/>
    <col collapsed="false" customWidth="true" hidden="false" outlineLevel="0" max="6" min="6" style="0" width="18"/>
    <col collapsed="false" customWidth="true" hidden="false" outlineLevel="0" max="7" min="7" style="0" width="80"/>
    <col collapsed="false" customWidth="true" hidden="false" outlineLevel="0" max="8" min="8" style="0" width="14"/>
  </cols>
  <sheetData>
    <row r="1" customFormat="false" ht="15" hidden="false" customHeight="false" outlineLevel="0" collapsed="false">
      <c r="A1" s="3" t="s">
        <v>1321</v>
      </c>
      <c r="B1" s="3" t="s">
        <v>1322</v>
      </c>
      <c r="C1" s="3" t="s">
        <v>1323</v>
      </c>
      <c r="D1" s="3" t="s">
        <v>1324</v>
      </c>
      <c r="E1" s="3" t="s">
        <v>1325</v>
      </c>
      <c r="F1" s="3" t="s">
        <v>1326</v>
      </c>
      <c r="G1" s="3" t="s">
        <v>53</v>
      </c>
      <c r="H1" s="3" t="s">
        <v>1327</v>
      </c>
    </row>
    <row r="2" customFormat="false" ht="15" hidden="false" customHeight="false" outlineLevel="0" collapsed="false">
      <c r="A2" s="2" t="s">
        <v>72</v>
      </c>
      <c r="B2" s="2" t="s">
        <v>71</v>
      </c>
      <c r="C2" s="2" t="s">
        <v>1328</v>
      </c>
      <c r="D2" s="2" t="s">
        <v>55</v>
      </c>
      <c r="E2" s="2" t="s">
        <v>54</v>
      </c>
      <c r="F2" s="2" t="s">
        <v>1329</v>
      </c>
      <c r="G2" s="2" t="s">
        <v>1330</v>
      </c>
      <c r="H2" s="2" t="s">
        <v>1331</v>
      </c>
    </row>
    <row r="3" customFormat="false" ht="15" hidden="false" customHeight="false" outlineLevel="0" collapsed="false">
      <c r="A3" s="2" t="s">
        <v>72</v>
      </c>
      <c r="B3" s="2" t="s">
        <v>71</v>
      </c>
      <c r="C3" s="2" t="s">
        <v>1328</v>
      </c>
      <c r="D3" s="2" t="s">
        <v>82</v>
      </c>
      <c r="E3" s="2" t="s">
        <v>81</v>
      </c>
      <c r="F3" s="2" t="s">
        <v>1332</v>
      </c>
      <c r="G3" s="2" t="s">
        <v>1333</v>
      </c>
      <c r="H3" s="2" t="s">
        <v>1331</v>
      </c>
    </row>
    <row r="4" customFormat="false" ht="23.85" hidden="false" customHeight="false" outlineLevel="0" collapsed="false">
      <c r="A4" s="2" t="s">
        <v>82</v>
      </c>
      <c r="B4" s="2" t="s">
        <v>81</v>
      </c>
      <c r="C4" s="2" t="s">
        <v>1328</v>
      </c>
      <c r="D4" s="2" t="s">
        <v>88</v>
      </c>
      <c r="E4" s="2" t="s">
        <v>87</v>
      </c>
      <c r="F4" s="2" t="s">
        <v>1334</v>
      </c>
      <c r="G4" s="2" t="s">
        <v>1335</v>
      </c>
      <c r="H4" s="2" t="s">
        <v>1331</v>
      </c>
    </row>
    <row r="5" customFormat="false" ht="23.85" hidden="false" customHeight="false" outlineLevel="0" collapsed="false">
      <c r="A5" s="2" t="s">
        <v>88</v>
      </c>
      <c r="B5" s="2" t="s">
        <v>87</v>
      </c>
      <c r="C5" s="2" t="s">
        <v>1328</v>
      </c>
      <c r="D5" s="2" t="s">
        <v>94</v>
      </c>
      <c r="E5" s="2" t="s">
        <v>93</v>
      </c>
      <c r="F5" s="2" t="s">
        <v>1336</v>
      </c>
      <c r="G5" s="2" t="s">
        <v>1337</v>
      </c>
      <c r="H5" s="2" t="s">
        <v>1331</v>
      </c>
    </row>
    <row r="6" customFormat="false" ht="15" hidden="false" customHeight="false" outlineLevel="0" collapsed="false">
      <c r="A6" s="2" t="s">
        <v>94</v>
      </c>
      <c r="B6" s="2" t="s">
        <v>93</v>
      </c>
      <c r="C6" s="2" t="s">
        <v>1328</v>
      </c>
      <c r="D6" s="2" t="s">
        <v>100</v>
      </c>
      <c r="E6" s="2" t="s">
        <v>99</v>
      </c>
      <c r="F6" s="2" t="s">
        <v>1338</v>
      </c>
      <c r="G6" s="2" t="s">
        <v>1339</v>
      </c>
      <c r="H6" s="2" t="s">
        <v>1331</v>
      </c>
    </row>
    <row r="7" customFormat="false" ht="15" hidden="false" customHeight="false" outlineLevel="0" collapsed="false">
      <c r="A7" s="2" t="s">
        <v>100</v>
      </c>
      <c r="B7" s="2" t="s">
        <v>99</v>
      </c>
      <c r="C7" s="2" t="s">
        <v>1328</v>
      </c>
      <c r="D7" s="2" t="s">
        <v>106</v>
      </c>
      <c r="E7" s="2" t="s">
        <v>105</v>
      </c>
      <c r="F7" s="2" t="s">
        <v>1340</v>
      </c>
      <c r="G7" s="2" t="s">
        <v>1341</v>
      </c>
      <c r="H7" s="2" t="s">
        <v>1331</v>
      </c>
    </row>
    <row r="8" customFormat="false" ht="15" hidden="false" customHeight="false" outlineLevel="0" collapsed="false">
      <c r="A8" s="2" t="s">
        <v>106</v>
      </c>
      <c r="B8" s="2" t="s">
        <v>105</v>
      </c>
      <c r="C8" s="2" t="s">
        <v>1342</v>
      </c>
      <c r="D8" s="2" t="s">
        <v>55</v>
      </c>
      <c r="E8" s="2" t="s">
        <v>54</v>
      </c>
      <c r="F8" s="2" t="s">
        <v>1340</v>
      </c>
      <c r="G8" s="2" t="s">
        <v>1343</v>
      </c>
      <c r="H8" s="2" t="s">
        <v>1331</v>
      </c>
    </row>
    <row r="9" customFormat="false" ht="15" hidden="false" customHeight="false" outlineLevel="0" collapsed="false">
      <c r="A9" s="2" t="s">
        <v>333</v>
      </c>
      <c r="B9" s="2" t="s">
        <v>332</v>
      </c>
      <c r="C9" s="2" t="s">
        <v>1344</v>
      </c>
      <c r="D9" s="2" t="s">
        <v>55</v>
      </c>
      <c r="E9" s="2" t="s">
        <v>54</v>
      </c>
      <c r="F9" s="2" t="s">
        <v>1329</v>
      </c>
      <c r="G9" s="2" t="s">
        <v>1345</v>
      </c>
      <c r="H9" s="2" t="s">
        <v>1331</v>
      </c>
    </row>
    <row r="10" customFormat="false" ht="15" hidden="false" customHeight="false" outlineLevel="0" collapsed="false">
      <c r="A10" s="2" t="s">
        <v>333</v>
      </c>
      <c r="B10" s="2" t="s">
        <v>332</v>
      </c>
      <c r="C10" s="2" t="s">
        <v>1344</v>
      </c>
      <c r="D10" s="2" t="s">
        <v>811</v>
      </c>
      <c r="E10" s="2" t="s">
        <v>810</v>
      </c>
      <c r="F10" s="2" t="s">
        <v>1346</v>
      </c>
      <c r="G10" s="2" t="s">
        <v>1347</v>
      </c>
      <c r="H10" s="2" t="s">
        <v>1331</v>
      </c>
    </row>
    <row r="11" customFormat="false" ht="15" hidden="false" customHeight="false" outlineLevel="0" collapsed="false">
      <c r="A11" s="2" t="s">
        <v>811</v>
      </c>
      <c r="B11" s="2" t="s">
        <v>810</v>
      </c>
      <c r="C11" s="2" t="s">
        <v>1328</v>
      </c>
      <c r="D11" s="2" t="s">
        <v>55</v>
      </c>
      <c r="E11" s="2" t="s">
        <v>54</v>
      </c>
      <c r="F11" s="2" t="s">
        <v>1329</v>
      </c>
      <c r="G11" s="2" t="s">
        <v>1348</v>
      </c>
      <c r="H11" s="2" t="s">
        <v>1331</v>
      </c>
    </row>
    <row r="12" customFormat="false" ht="15" hidden="false" customHeight="false" outlineLevel="0" collapsed="false">
      <c r="A12" s="2" t="s">
        <v>309</v>
      </c>
      <c r="B12" s="2" t="s">
        <v>308</v>
      </c>
      <c r="C12" s="2" t="s">
        <v>1349</v>
      </c>
      <c r="D12" s="2" t="s">
        <v>55</v>
      </c>
      <c r="E12" s="2" t="s">
        <v>54</v>
      </c>
      <c r="F12" s="2" t="s">
        <v>1329</v>
      </c>
      <c r="G12" s="2" t="s">
        <v>1350</v>
      </c>
      <c r="H12" s="2" t="s">
        <v>1331</v>
      </c>
    </row>
    <row r="13" customFormat="false" ht="15" hidden="false" customHeight="false" outlineLevel="0" collapsed="false">
      <c r="A13" s="2" t="s">
        <v>318</v>
      </c>
      <c r="B13" s="2" t="s">
        <v>317</v>
      </c>
      <c r="C13" s="2" t="s">
        <v>1349</v>
      </c>
      <c r="D13" s="2" t="s">
        <v>55</v>
      </c>
      <c r="E13" s="2" t="s">
        <v>54</v>
      </c>
      <c r="F13" s="2" t="s">
        <v>1329</v>
      </c>
      <c r="G13" s="2" t="s">
        <v>1351</v>
      </c>
      <c r="H13" s="2" t="s">
        <v>1331</v>
      </c>
    </row>
    <row r="14" customFormat="false" ht="15" hidden="false" customHeight="false" outlineLevel="0" collapsed="false">
      <c r="A14" s="2" t="s">
        <v>318</v>
      </c>
      <c r="B14" s="2" t="s">
        <v>317</v>
      </c>
      <c r="C14" s="2" t="s">
        <v>1344</v>
      </c>
      <c r="D14" s="2" t="s">
        <v>881</v>
      </c>
      <c r="E14" s="2" t="s">
        <v>880</v>
      </c>
      <c r="F14" s="2" t="s">
        <v>1352</v>
      </c>
      <c r="G14" s="2" t="s">
        <v>1353</v>
      </c>
      <c r="H14" s="2" t="s">
        <v>1331</v>
      </c>
    </row>
    <row r="15" customFormat="false" ht="15" hidden="false" customHeight="false" outlineLevel="0" collapsed="false">
      <c r="A15" s="2" t="s">
        <v>55</v>
      </c>
      <c r="B15" s="2" t="s">
        <v>54</v>
      </c>
      <c r="C15" s="2" t="s">
        <v>1354</v>
      </c>
      <c r="D15" s="2" t="s">
        <v>881</v>
      </c>
      <c r="E15" s="2" t="s">
        <v>880</v>
      </c>
      <c r="F15" s="2" t="s">
        <v>1355</v>
      </c>
      <c r="G15" s="2" t="s">
        <v>1356</v>
      </c>
      <c r="H15" s="2" t="s">
        <v>1331</v>
      </c>
    </row>
    <row r="16" customFormat="false" ht="15" hidden="false" customHeight="false" outlineLevel="0" collapsed="false">
      <c r="A16" s="2" t="s">
        <v>353</v>
      </c>
      <c r="B16" s="2" t="s">
        <v>352</v>
      </c>
      <c r="C16" s="2" t="s">
        <v>1349</v>
      </c>
      <c r="D16" s="2" t="s">
        <v>55</v>
      </c>
      <c r="E16" s="2" t="s">
        <v>54</v>
      </c>
      <c r="F16" s="2" t="s">
        <v>1357</v>
      </c>
      <c r="G16" s="2" t="s">
        <v>1358</v>
      </c>
      <c r="H16" s="2" t="s">
        <v>1331</v>
      </c>
    </row>
    <row r="17" customFormat="false" ht="15" hidden="false" customHeight="false" outlineLevel="0" collapsed="false">
      <c r="A17" s="2" t="s">
        <v>448</v>
      </c>
      <c r="B17" s="2" t="s">
        <v>447</v>
      </c>
      <c r="C17" s="2" t="s">
        <v>1349</v>
      </c>
      <c r="D17" s="2" t="s">
        <v>55</v>
      </c>
      <c r="E17" s="2" t="s">
        <v>54</v>
      </c>
      <c r="F17" s="2" t="s">
        <v>1359</v>
      </c>
      <c r="G17" s="2" t="s">
        <v>1360</v>
      </c>
      <c r="H17" s="2" t="s">
        <v>1331</v>
      </c>
    </row>
    <row r="18" customFormat="false" ht="15" hidden="false" customHeight="false" outlineLevel="0" collapsed="false">
      <c r="A18" s="2" t="s">
        <v>340</v>
      </c>
      <c r="B18" s="2" t="s">
        <v>339</v>
      </c>
      <c r="C18" s="2" t="s">
        <v>1349</v>
      </c>
      <c r="D18" s="2" t="s">
        <v>55</v>
      </c>
      <c r="E18" s="2" t="s">
        <v>54</v>
      </c>
      <c r="F18" s="2" t="s">
        <v>1361</v>
      </c>
      <c r="G18" s="2" t="s">
        <v>1362</v>
      </c>
      <c r="H18" s="2" t="s">
        <v>1331</v>
      </c>
    </row>
    <row r="19" customFormat="false" ht="15" hidden="false" customHeight="false" outlineLevel="0" collapsed="false">
      <c r="A19" s="2" t="s">
        <v>340</v>
      </c>
      <c r="B19" s="2" t="s">
        <v>339</v>
      </c>
      <c r="C19" s="2" t="s">
        <v>1349</v>
      </c>
      <c r="D19" s="2" t="s">
        <v>803</v>
      </c>
      <c r="E19" s="2" t="s">
        <v>802</v>
      </c>
      <c r="F19" s="2" t="s">
        <v>1363</v>
      </c>
      <c r="G19" s="2" t="s">
        <v>1364</v>
      </c>
      <c r="H19" s="2" t="s">
        <v>1331</v>
      </c>
    </row>
    <row r="20" customFormat="false" ht="15" hidden="false" customHeight="false" outlineLevel="0" collapsed="false">
      <c r="A20" s="2" t="s">
        <v>325</v>
      </c>
      <c r="B20" s="2" t="s">
        <v>324</v>
      </c>
      <c r="C20" s="2" t="s">
        <v>1349</v>
      </c>
      <c r="D20" s="2" t="s">
        <v>55</v>
      </c>
      <c r="E20" s="2" t="s">
        <v>54</v>
      </c>
      <c r="F20" s="2" t="s">
        <v>1365</v>
      </c>
      <c r="G20" s="2" t="s">
        <v>1366</v>
      </c>
      <c r="H20" s="2" t="s">
        <v>1331</v>
      </c>
    </row>
    <row r="21" customFormat="false" ht="15" hidden="false" customHeight="false" outlineLevel="0" collapsed="false">
      <c r="A21" s="2" t="s">
        <v>325</v>
      </c>
      <c r="B21" s="2" t="s">
        <v>324</v>
      </c>
      <c r="C21" s="2" t="s">
        <v>1349</v>
      </c>
      <c r="D21" s="2" t="s">
        <v>803</v>
      </c>
      <c r="E21" s="2" t="s">
        <v>802</v>
      </c>
      <c r="F21" s="2" t="s">
        <v>1367</v>
      </c>
      <c r="G21" s="2" t="s">
        <v>1368</v>
      </c>
      <c r="H21" s="2" t="s">
        <v>1331</v>
      </c>
    </row>
    <row r="22" customFormat="false" ht="15" hidden="false" customHeight="false" outlineLevel="0" collapsed="false">
      <c r="A22" s="2" t="s">
        <v>347</v>
      </c>
      <c r="B22" s="2" t="s">
        <v>346</v>
      </c>
      <c r="C22" s="2" t="s">
        <v>1349</v>
      </c>
      <c r="D22" s="2" t="s">
        <v>55</v>
      </c>
      <c r="E22" s="2" t="s">
        <v>54</v>
      </c>
      <c r="F22" s="2" t="s">
        <v>1365</v>
      </c>
      <c r="G22" s="2" t="s">
        <v>1369</v>
      </c>
      <c r="H22" s="2" t="s">
        <v>1331</v>
      </c>
    </row>
    <row r="23" customFormat="false" ht="15" hidden="false" customHeight="false" outlineLevel="0" collapsed="false">
      <c r="A23" s="2" t="s">
        <v>347</v>
      </c>
      <c r="B23" s="2" t="s">
        <v>346</v>
      </c>
      <c r="C23" s="2" t="s">
        <v>1349</v>
      </c>
      <c r="D23" s="2" t="s">
        <v>803</v>
      </c>
      <c r="E23" s="2" t="s">
        <v>802</v>
      </c>
      <c r="F23" s="2" t="s">
        <v>1370</v>
      </c>
      <c r="G23" s="2" t="s">
        <v>348</v>
      </c>
      <c r="H23" s="2" t="s">
        <v>1331</v>
      </c>
    </row>
    <row r="24" customFormat="false" ht="15" hidden="false" customHeight="false" outlineLevel="0" collapsed="false">
      <c r="A24" s="2" t="s">
        <v>364</v>
      </c>
      <c r="B24" s="2" t="s">
        <v>363</v>
      </c>
      <c r="C24" s="2" t="s">
        <v>1349</v>
      </c>
      <c r="D24" s="2" t="s">
        <v>55</v>
      </c>
      <c r="E24" s="2" t="s">
        <v>54</v>
      </c>
      <c r="F24" s="2" t="s">
        <v>1371</v>
      </c>
      <c r="G24" s="2" t="s">
        <v>1372</v>
      </c>
      <c r="H24" s="2" t="s">
        <v>1331</v>
      </c>
    </row>
    <row r="25" customFormat="false" ht="15" hidden="false" customHeight="false" outlineLevel="0" collapsed="false">
      <c r="A25" s="2" t="s">
        <v>386</v>
      </c>
      <c r="B25" s="2" t="s">
        <v>385</v>
      </c>
      <c r="C25" s="2" t="s">
        <v>1349</v>
      </c>
      <c r="D25" s="2" t="s">
        <v>55</v>
      </c>
      <c r="E25" s="2" t="s">
        <v>54</v>
      </c>
      <c r="F25" s="2" t="s">
        <v>1373</v>
      </c>
      <c r="G25" s="2" t="s">
        <v>1374</v>
      </c>
      <c r="H25" s="2" t="s">
        <v>1331</v>
      </c>
    </row>
    <row r="26" customFormat="false" ht="15" hidden="false" customHeight="false" outlineLevel="0" collapsed="false">
      <c r="A26" s="2" t="s">
        <v>386</v>
      </c>
      <c r="B26" s="2" t="s">
        <v>385</v>
      </c>
      <c r="C26" s="2" t="s">
        <v>1344</v>
      </c>
      <c r="D26" s="2" t="s">
        <v>146</v>
      </c>
      <c r="E26" s="2" t="s">
        <v>145</v>
      </c>
      <c r="F26" s="2" t="s">
        <v>1375</v>
      </c>
      <c r="G26" s="2" t="s">
        <v>1376</v>
      </c>
      <c r="H26" s="2" t="s">
        <v>1331</v>
      </c>
    </row>
    <row r="27" customFormat="false" ht="15" hidden="false" customHeight="false" outlineLevel="0" collapsed="false">
      <c r="A27" s="2" t="s">
        <v>386</v>
      </c>
      <c r="B27" s="2" t="s">
        <v>385</v>
      </c>
      <c r="C27" s="2" t="s">
        <v>1344</v>
      </c>
      <c r="D27" s="2" t="s">
        <v>845</v>
      </c>
      <c r="E27" s="2" t="s">
        <v>844</v>
      </c>
      <c r="F27" s="2" t="s">
        <v>1375</v>
      </c>
      <c r="G27" s="2" t="s">
        <v>1377</v>
      </c>
      <c r="H27" s="2" t="s">
        <v>1331</v>
      </c>
    </row>
    <row r="28" customFormat="false" ht="15" hidden="false" customHeight="false" outlineLevel="0" collapsed="false">
      <c r="A28" s="2" t="s">
        <v>396</v>
      </c>
      <c r="B28" s="2" t="s">
        <v>395</v>
      </c>
      <c r="C28" s="2" t="s">
        <v>1344</v>
      </c>
      <c r="D28" s="2" t="s">
        <v>146</v>
      </c>
      <c r="E28" s="2" t="s">
        <v>145</v>
      </c>
      <c r="F28" s="2" t="s">
        <v>1375</v>
      </c>
      <c r="G28" s="2" t="s">
        <v>1378</v>
      </c>
      <c r="H28" s="2" t="s">
        <v>1331</v>
      </c>
    </row>
    <row r="29" customFormat="false" ht="15" hidden="false" customHeight="false" outlineLevel="0" collapsed="false">
      <c r="A29" s="2" t="s">
        <v>396</v>
      </c>
      <c r="B29" s="2" t="s">
        <v>395</v>
      </c>
      <c r="C29" s="2" t="s">
        <v>1344</v>
      </c>
      <c r="D29" s="2" t="s">
        <v>845</v>
      </c>
      <c r="E29" s="2" t="s">
        <v>844</v>
      </c>
      <c r="F29" s="2" t="s">
        <v>1375</v>
      </c>
      <c r="G29" s="2"/>
      <c r="H29" s="2" t="s">
        <v>1331</v>
      </c>
    </row>
    <row r="30" customFormat="false" ht="15" hidden="false" customHeight="false" outlineLevel="0" collapsed="false">
      <c r="A30" s="2" t="s">
        <v>55</v>
      </c>
      <c r="B30" s="2" t="s">
        <v>54</v>
      </c>
      <c r="C30" s="2" t="s">
        <v>1354</v>
      </c>
      <c r="D30" s="2" t="s">
        <v>146</v>
      </c>
      <c r="E30" s="2" t="s">
        <v>145</v>
      </c>
      <c r="F30" s="2" t="s">
        <v>1375</v>
      </c>
      <c r="G30" s="2" t="s">
        <v>1379</v>
      </c>
      <c r="H30" s="2" t="s">
        <v>1331</v>
      </c>
    </row>
    <row r="31" customFormat="false" ht="15" hidden="false" customHeight="false" outlineLevel="0" collapsed="false">
      <c r="A31" s="2" t="s">
        <v>358</v>
      </c>
      <c r="B31" s="2" t="s">
        <v>357</v>
      </c>
      <c r="C31" s="2" t="s">
        <v>1349</v>
      </c>
      <c r="D31" s="2" t="s">
        <v>55</v>
      </c>
      <c r="E31" s="2" t="s">
        <v>54</v>
      </c>
      <c r="F31" s="2" t="s">
        <v>1380</v>
      </c>
      <c r="G31" s="2" t="s">
        <v>1381</v>
      </c>
      <c r="H31" s="2" t="s">
        <v>1331</v>
      </c>
    </row>
    <row r="32" customFormat="false" ht="15" hidden="false" customHeight="false" outlineLevel="0" collapsed="false">
      <c r="A32" s="2" t="s">
        <v>413</v>
      </c>
      <c r="B32" s="2" t="s">
        <v>412</v>
      </c>
      <c r="C32" s="2" t="s">
        <v>1349</v>
      </c>
      <c r="D32" s="2" t="s">
        <v>55</v>
      </c>
      <c r="E32" s="2" t="s">
        <v>54</v>
      </c>
      <c r="F32" s="2" t="s">
        <v>1382</v>
      </c>
      <c r="G32" s="2" t="s">
        <v>1383</v>
      </c>
      <c r="H32" s="2" t="s">
        <v>1331</v>
      </c>
    </row>
    <row r="33" customFormat="false" ht="23.85" hidden="false" customHeight="false" outlineLevel="0" collapsed="false">
      <c r="A33" s="2" t="s">
        <v>358</v>
      </c>
      <c r="B33" s="2" t="s">
        <v>357</v>
      </c>
      <c r="C33" s="2" t="s">
        <v>1384</v>
      </c>
      <c r="D33" s="2" t="s">
        <v>413</v>
      </c>
      <c r="E33" s="2" t="s">
        <v>412</v>
      </c>
      <c r="F33" s="2" t="s">
        <v>1385</v>
      </c>
      <c r="G33" s="2" t="s">
        <v>1386</v>
      </c>
      <c r="H33" s="2" t="s">
        <v>1387</v>
      </c>
    </row>
    <row r="34" customFormat="false" ht="15" hidden="false" customHeight="false" outlineLevel="0" collapsed="false">
      <c r="A34" s="2" t="s">
        <v>401</v>
      </c>
      <c r="B34" s="2" t="s">
        <v>400</v>
      </c>
      <c r="C34" s="2" t="s">
        <v>1349</v>
      </c>
      <c r="D34" s="2" t="s">
        <v>55</v>
      </c>
      <c r="E34" s="2" t="s">
        <v>54</v>
      </c>
      <c r="F34" s="2" t="s">
        <v>1388</v>
      </c>
      <c r="G34" s="2" t="s">
        <v>1389</v>
      </c>
      <c r="H34" s="2" t="s">
        <v>1331</v>
      </c>
    </row>
    <row r="35" customFormat="false" ht="15" hidden="false" customHeight="false" outlineLevel="0" collapsed="false">
      <c r="A35" s="2" t="s">
        <v>375</v>
      </c>
      <c r="B35" s="2" t="s">
        <v>374</v>
      </c>
      <c r="C35" s="2" t="s">
        <v>1349</v>
      </c>
      <c r="D35" s="2" t="s">
        <v>55</v>
      </c>
      <c r="E35" s="2" t="s">
        <v>54</v>
      </c>
      <c r="F35" s="2" t="s">
        <v>1390</v>
      </c>
      <c r="G35" s="2" t="s">
        <v>1391</v>
      </c>
      <c r="H35" s="2" t="s">
        <v>1331</v>
      </c>
    </row>
    <row r="36" customFormat="false" ht="15" hidden="false" customHeight="false" outlineLevel="0" collapsed="false">
      <c r="A36" s="2" t="s">
        <v>391</v>
      </c>
      <c r="B36" s="2" t="s">
        <v>390</v>
      </c>
      <c r="C36" s="2" t="s">
        <v>1349</v>
      </c>
      <c r="D36" s="2" t="s">
        <v>55</v>
      </c>
      <c r="E36" s="2" t="s">
        <v>54</v>
      </c>
      <c r="F36" s="2" t="s">
        <v>1392</v>
      </c>
      <c r="G36" s="2" t="s">
        <v>1393</v>
      </c>
      <c r="H36" s="2" t="s">
        <v>1331</v>
      </c>
    </row>
    <row r="37" customFormat="false" ht="15" hidden="false" customHeight="false" outlineLevel="0" collapsed="false">
      <c r="A37" s="2" t="s">
        <v>472</v>
      </c>
      <c r="B37" s="2" t="s">
        <v>471</v>
      </c>
      <c r="C37" s="2" t="s">
        <v>1349</v>
      </c>
      <c r="D37" s="2" t="s">
        <v>55</v>
      </c>
      <c r="E37" s="2" t="s">
        <v>54</v>
      </c>
      <c r="F37" s="2" t="s">
        <v>1394</v>
      </c>
      <c r="G37" s="2" t="s">
        <v>1395</v>
      </c>
      <c r="H37" s="2" t="s">
        <v>1331</v>
      </c>
    </row>
    <row r="38" customFormat="false" ht="15" hidden="false" customHeight="false" outlineLevel="0" collapsed="false">
      <c r="A38" s="2" t="s">
        <v>419</v>
      </c>
      <c r="B38" s="2" t="s">
        <v>418</v>
      </c>
      <c r="C38" s="2" t="s">
        <v>1349</v>
      </c>
      <c r="D38" s="2" t="s">
        <v>55</v>
      </c>
      <c r="E38" s="2" t="s">
        <v>54</v>
      </c>
      <c r="F38" s="2" t="s">
        <v>1396</v>
      </c>
      <c r="G38" s="2" t="s">
        <v>1397</v>
      </c>
      <c r="H38" s="2" t="s">
        <v>1331</v>
      </c>
    </row>
    <row r="39" customFormat="false" ht="15" hidden="false" customHeight="false" outlineLevel="0" collapsed="false">
      <c r="A39" s="2" t="s">
        <v>445</v>
      </c>
      <c r="B39" s="2" t="s">
        <v>444</v>
      </c>
      <c r="C39" s="2" t="s">
        <v>1349</v>
      </c>
      <c r="D39" s="2" t="s">
        <v>55</v>
      </c>
      <c r="E39" s="2" t="s">
        <v>54</v>
      </c>
      <c r="F39" s="2" t="s">
        <v>1398</v>
      </c>
      <c r="G39" s="2" t="s">
        <v>1399</v>
      </c>
      <c r="H39" s="2" t="s">
        <v>1331</v>
      </c>
    </row>
    <row r="40" customFormat="false" ht="15" hidden="false" customHeight="false" outlineLevel="0" collapsed="false">
      <c r="A40" s="2" t="s">
        <v>452</v>
      </c>
      <c r="B40" s="2" t="s">
        <v>451</v>
      </c>
      <c r="C40" s="2" t="s">
        <v>1349</v>
      </c>
      <c r="D40" s="2" t="s">
        <v>55</v>
      </c>
      <c r="E40" s="2" t="s">
        <v>54</v>
      </c>
      <c r="F40" s="2" t="s">
        <v>1400</v>
      </c>
      <c r="G40" s="2" t="s">
        <v>1401</v>
      </c>
      <c r="H40" s="2" t="s">
        <v>1331</v>
      </c>
    </row>
    <row r="41" customFormat="false" ht="15" hidden="false" customHeight="false" outlineLevel="0" collapsed="false">
      <c r="A41" s="2" t="s">
        <v>494</v>
      </c>
      <c r="B41" s="2" t="s">
        <v>493</v>
      </c>
      <c r="C41" s="2" t="s">
        <v>1349</v>
      </c>
      <c r="D41" s="2" t="s">
        <v>55</v>
      </c>
      <c r="E41" s="2" t="s">
        <v>54</v>
      </c>
      <c r="F41" s="2" t="s">
        <v>1402</v>
      </c>
      <c r="G41" s="2" t="s">
        <v>1403</v>
      </c>
      <c r="H41" s="2" t="s">
        <v>1331</v>
      </c>
    </row>
    <row r="42" customFormat="false" ht="15" hidden="false" customHeight="false" outlineLevel="0" collapsed="false">
      <c r="A42" s="2" t="s">
        <v>518</v>
      </c>
      <c r="B42" s="2" t="s">
        <v>517</v>
      </c>
      <c r="C42" s="2" t="s">
        <v>1349</v>
      </c>
      <c r="D42" s="2" t="s">
        <v>55</v>
      </c>
      <c r="E42" s="2" t="s">
        <v>54</v>
      </c>
      <c r="F42" s="2" t="s">
        <v>1404</v>
      </c>
      <c r="G42" s="2" t="s">
        <v>1405</v>
      </c>
      <c r="H42" s="2" t="s">
        <v>1331</v>
      </c>
    </row>
    <row r="43" customFormat="false" ht="15" hidden="false" customHeight="false" outlineLevel="0" collapsed="false">
      <c r="A43" s="2" t="s">
        <v>514</v>
      </c>
      <c r="B43" s="2" t="s">
        <v>513</v>
      </c>
      <c r="C43" s="2" t="s">
        <v>1349</v>
      </c>
      <c r="D43" s="2" t="s">
        <v>55</v>
      </c>
      <c r="E43" s="2" t="s">
        <v>54</v>
      </c>
      <c r="F43" s="2" t="s">
        <v>1406</v>
      </c>
      <c r="G43" s="2" t="s">
        <v>1407</v>
      </c>
      <c r="H43" s="2" t="s">
        <v>1331</v>
      </c>
    </row>
    <row r="44" customFormat="false" ht="15" hidden="false" customHeight="false" outlineLevel="0" collapsed="false">
      <c r="A44" s="2" t="s">
        <v>482</v>
      </c>
      <c r="B44" s="2" t="s">
        <v>481</v>
      </c>
      <c r="C44" s="2" t="s">
        <v>1349</v>
      </c>
      <c r="D44" s="2" t="s">
        <v>55</v>
      </c>
      <c r="E44" s="2" t="s">
        <v>54</v>
      </c>
      <c r="F44" s="2" t="s">
        <v>1408</v>
      </c>
      <c r="G44" s="2" t="s">
        <v>1409</v>
      </c>
      <c r="H44" s="2" t="s">
        <v>1331</v>
      </c>
    </row>
    <row r="45" customFormat="false" ht="15" hidden="false" customHeight="false" outlineLevel="0" collapsed="false">
      <c r="A45" s="2" t="s">
        <v>430</v>
      </c>
      <c r="B45" s="2" t="s">
        <v>429</v>
      </c>
      <c r="C45" s="2" t="s">
        <v>1349</v>
      </c>
      <c r="D45" s="2" t="s">
        <v>55</v>
      </c>
      <c r="E45" s="2" t="s">
        <v>54</v>
      </c>
      <c r="F45" s="2" t="s">
        <v>1410</v>
      </c>
      <c r="G45" s="2" t="s">
        <v>1411</v>
      </c>
      <c r="H45" s="2" t="s">
        <v>1331</v>
      </c>
    </row>
    <row r="46" customFormat="false" ht="15" hidden="false" customHeight="false" outlineLevel="0" collapsed="false">
      <c r="A46" s="2" t="s">
        <v>455</v>
      </c>
      <c r="B46" s="2" t="s">
        <v>454</v>
      </c>
      <c r="C46" s="2" t="s">
        <v>1349</v>
      </c>
      <c r="D46" s="2" t="s">
        <v>55</v>
      </c>
      <c r="E46" s="2" t="s">
        <v>54</v>
      </c>
      <c r="F46" s="2" t="s">
        <v>1412</v>
      </c>
      <c r="G46" s="2" t="s">
        <v>1413</v>
      </c>
      <c r="H46" s="2" t="s">
        <v>1331</v>
      </c>
    </row>
    <row r="47" customFormat="false" ht="15" hidden="false" customHeight="false" outlineLevel="0" collapsed="false">
      <c r="A47" s="2" t="s">
        <v>521</v>
      </c>
      <c r="B47" s="2" t="s">
        <v>520</v>
      </c>
      <c r="C47" s="2" t="s">
        <v>1349</v>
      </c>
      <c r="D47" s="2" t="s">
        <v>55</v>
      </c>
      <c r="E47" s="2" t="s">
        <v>54</v>
      </c>
      <c r="F47" s="2" t="s">
        <v>1414</v>
      </c>
      <c r="G47" s="2" t="s">
        <v>1415</v>
      </c>
      <c r="H47" s="2" t="s">
        <v>1331</v>
      </c>
    </row>
    <row r="48" customFormat="false" ht="15" hidden="false" customHeight="false" outlineLevel="0" collapsed="false">
      <c r="A48" s="2" t="s">
        <v>526</v>
      </c>
      <c r="B48" s="2" t="s">
        <v>525</v>
      </c>
      <c r="C48" s="2" t="s">
        <v>1349</v>
      </c>
      <c r="D48" s="2" t="s">
        <v>55</v>
      </c>
      <c r="E48" s="2" t="s">
        <v>54</v>
      </c>
      <c r="F48" s="2" t="s">
        <v>1414</v>
      </c>
      <c r="G48" s="2" t="s">
        <v>1416</v>
      </c>
      <c r="H48" s="2" t="s">
        <v>1331</v>
      </c>
    </row>
    <row r="49" customFormat="false" ht="15" hidden="false" customHeight="false" outlineLevel="0" collapsed="false">
      <c r="A49" s="2" t="s">
        <v>477</v>
      </c>
      <c r="B49" s="2" t="s">
        <v>476</v>
      </c>
      <c r="C49" s="2" t="s">
        <v>1344</v>
      </c>
      <c r="D49" s="2" t="s">
        <v>55</v>
      </c>
      <c r="E49" s="2" t="s">
        <v>54</v>
      </c>
      <c r="F49" s="2" t="s">
        <v>1417</v>
      </c>
      <c r="G49" s="2" t="s">
        <v>1418</v>
      </c>
      <c r="H49" s="2" t="s">
        <v>1331</v>
      </c>
    </row>
    <row r="50" customFormat="false" ht="15" hidden="false" customHeight="false" outlineLevel="0" collapsed="false">
      <c r="A50" s="2" t="s">
        <v>424</v>
      </c>
      <c r="B50" s="2" t="s">
        <v>423</v>
      </c>
      <c r="C50" s="2" t="s">
        <v>1344</v>
      </c>
      <c r="D50" s="2" t="s">
        <v>828</v>
      </c>
      <c r="E50" s="2" t="s">
        <v>827</v>
      </c>
      <c r="F50" s="2" t="s">
        <v>1334</v>
      </c>
      <c r="G50" s="2" t="s">
        <v>1419</v>
      </c>
      <c r="H50" s="2" t="s">
        <v>1331</v>
      </c>
    </row>
    <row r="51" customFormat="false" ht="15" hidden="false" customHeight="false" outlineLevel="0" collapsed="false">
      <c r="A51" s="2" t="s">
        <v>424</v>
      </c>
      <c r="B51" s="2" t="s">
        <v>423</v>
      </c>
      <c r="C51" s="2" t="s">
        <v>1344</v>
      </c>
      <c r="D51" s="2" t="s">
        <v>55</v>
      </c>
      <c r="E51" s="2" t="s">
        <v>54</v>
      </c>
      <c r="F51" s="2" t="s">
        <v>1420</v>
      </c>
      <c r="G51" s="2" t="s">
        <v>1421</v>
      </c>
      <c r="H51" s="2" t="s">
        <v>1331</v>
      </c>
    </row>
    <row r="52" customFormat="false" ht="15" hidden="false" customHeight="false" outlineLevel="0" collapsed="false">
      <c r="A52" s="2" t="s">
        <v>497</v>
      </c>
      <c r="B52" s="2" t="s">
        <v>496</v>
      </c>
      <c r="C52" s="2" t="s">
        <v>1349</v>
      </c>
      <c r="D52" s="2" t="s">
        <v>828</v>
      </c>
      <c r="E52" s="2" t="s">
        <v>827</v>
      </c>
      <c r="F52" s="2" t="s">
        <v>1422</v>
      </c>
      <c r="G52" s="2" t="s">
        <v>1423</v>
      </c>
      <c r="H52" s="2" t="s">
        <v>1331</v>
      </c>
    </row>
    <row r="53" customFormat="false" ht="15" hidden="false" customHeight="false" outlineLevel="0" collapsed="false">
      <c r="A53" s="2" t="s">
        <v>497</v>
      </c>
      <c r="B53" s="2" t="s">
        <v>496</v>
      </c>
      <c r="C53" s="2" t="s">
        <v>1349</v>
      </c>
      <c r="D53" s="2" t="s">
        <v>55</v>
      </c>
      <c r="E53" s="2" t="s">
        <v>54</v>
      </c>
      <c r="F53" s="2" t="s">
        <v>1424</v>
      </c>
      <c r="G53" s="2" t="s">
        <v>1425</v>
      </c>
      <c r="H53" s="2" t="s">
        <v>1331</v>
      </c>
    </row>
    <row r="54" customFormat="false" ht="15" hidden="false" customHeight="false" outlineLevel="0" collapsed="false">
      <c r="A54" s="2" t="s">
        <v>508</v>
      </c>
      <c r="B54" s="2" t="s">
        <v>507</v>
      </c>
      <c r="C54" s="2" t="s">
        <v>1349</v>
      </c>
      <c r="D54" s="2" t="s">
        <v>828</v>
      </c>
      <c r="E54" s="2" t="s">
        <v>827</v>
      </c>
      <c r="F54" s="2" t="s">
        <v>1426</v>
      </c>
      <c r="G54" s="2" t="s">
        <v>1427</v>
      </c>
      <c r="H54" s="2" t="s">
        <v>1331</v>
      </c>
    </row>
    <row r="55" customFormat="false" ht="15" hidden="false" customHeight="false" outlineLevel="0" collapsed="false">
      <c r="A55" s="2" t="s">
        <v>828</v>
      </c>
      <c r="B55" s="2" t="s">
        <v>827</v>
      </c>
      <c r="C55" s="2" t="s">
        <v>1344</v>
      </c>
      <c r="D55" s="2" t="s">
        <v>55</v>
      </c>
      <c r="E55" s="2" t="s">
        <v>54</v>
      </c>
      <c r="F55" s="2" t="s">
        <v>1428</v>
      </c>
      <c r="G55" s="2" t="s">
        <v>1429</v>
      </c>
      <c r="H55" s="2" t="s">
        <v>1331</v>
      </c>
    </row>
    <row r="56" customFormat="false" ht="15" hidden="false" customHeight="false" outlineLevel="0" collapsed="false">
      <c r="A56" s="2" t="s">
        <v>333</v>
      </c>
      <c r="B56" s="2" t="s">
        <v>332</v>
      </c>
      <c r="C56" s="2" t="s">
        <v>1384</v>
      </c>
      <c r="D56" s="2" t="s">
        <v>146</v>
      </c>
      <c r="E56" s="2" t="s">
        <v>145</v>
      </c>
      <c r="F56" s="2" t="s">
        <v>1430</v>
      </c>
      <c r="G56" s="2" t="s">
        <v>1431</v>
      </c>
      <c r="H56" s="2" t="s">
        <v>1387</v>
      </c>
    </row>
    <row r="57" customFormat="false" ht="15" hidden="false" customHeight="false" outlineLevel="0" collapsed="false">
      <c r="A57" s="2" t="s">
        <v>340</v>
      </c>
      <c r="B57" s="2" t="s">
        <v>339</v>
      </c>
      <c r="C57" s="2" t="s">
        <v>1432</v>
      </c>
      <c r="D57" s="2" t="s">
        <v>386</v>
      </c>
      <c r="E57" s="2" t="s">
        <v>385</v>
      </c>
      <c r="F57" s="2" t="s">
        <v>1332</v>
      </c>
      <c r="G57" s="2" t="s">
        <v>1433</v>
      </c>
      <c r="H57" s="2" t="s">
        <v>1331</v>
      </c>
    </row>
    <row r="58" customFormat="false" ht="15" hidden="false" customHeight="false" outlineLevel="0" collapsed="false">
      <c r="A58" s="2" t="s">
        <v>340</v>
      </c>
      <c r="B58" s="2" t="s">
        <v>339</v>
      </c>
      <c r="C58" s="2" t="s">
        <v>1432</v>
      </c>
      <c r="D58" s="2" t="s">
        <v>364</v>
      </c>
      <c r="E58" s="2" t="s">
        <v>363</v>
      </c>
      <c r="F58" s="2" t="s">
        <v>1434</v>
      </c>
      <c r="G58" s="2" t="s">
        <v>1435</v>
      </c>
      <c r="H58" s="2" t="s">
        <v>1331</v>
      </c>
    </row>
    <row r="59" customFormat="false" ht="15" hidden="false" customHeight="false" outlineLevel="0" collapsed="false">
      <c r="A59" s="2" t="s">
        <v>340</v>
      </c>
      <c r="B59" s="2" t="s">
        <v>339</v>
      </c>
      <c r="C59" s="2" t="s">
        <v>1432</v>
      </c>
      <c r="D59" s="2" t="s">
        <v>358</v>
      </c>
      <c r="E59" s="2" t="s">
        <v>357</v>
      </c>
      <c r="F59" s="2" t="s">
        <v>1434</v>
      </c>
      <c r="G59" s="2" t="s">
        <v>1435</v>
      </c>
      <c r="H59" s="2" t="s">
        <v>1331</v>
      </c>
    </row>
    <row r="60" customFormat="false" ht="15" hidden="false" customHeight="false" outlineLevel="0" collapsed="false">
      <c r="A60" s="2" t="s">
        <v>340</v>
      </c>
      <c r="B60" s="2" t="s">
        <v>339</v>
      </c>
      <c r="C60" s="2" t="s">
        <v>1432</v>
      </c>
      <c r="D60" s="2" t="s">
        <v>375</v>
      </c>
      <c r="E60" s="2" t="s">
        <v>374</v>
      </c>
      <c r="F60" s="2" t="s">
        <v>1332</v>
      </c>
      <c r="G60" s="2" t="s">
        <v>1435</v>
      </c>
      <c r="H60" s="2" t="s">
        <v>1331</v>
      </c>
    </row>
    <row r="61" customFormat="false" ht="15" hidden="false" customHeight="false" outlineLevel="0" collapsed="false">
      <c r="A61" s="2" t="s">
        <v>340</v>
      </c>
      <c r="B61" s="2" t="s">
        <v>339</v>
      </c>
      <c r="C61" s="2" t="s">
        <v>1384</v>
      </c>
      <c r="D61" s="2" t="s">
        <v>318</v>
      </c>
      <c r="E61" s="2" t="s">
        <v>317</v>
      </c>
      <c r="F61" s="2" t="s">
        <v>1355</v>
      </c>
      <c r="G61" s="2" t="s">
        <v>1436</v>
      </c>
      <c r="H61" s="2" t="s">
        <v>1387</v>
      </c>
    </row>
    <row r="62" customFormat="false" ht="15" hidden="false" customHeight="false" outlineLevel="0" collapsed="false">
      <c r="A62" s="2" t="s">
        <v>803</v>
      </c>
      <c r="B62" s="2" t="s">
        <v>802</v>
      </c>
      <c r="C62" s="2" t="s">
        <v>804</v>
      </c>
      <c r="D62" s="2" t="s">
        <v>55</v>
      </c>
      <c r="E62" s="2" t="s">
        <v>54</v>
      </c>
      <c r="F62" s="2" t="s">
        <v>1365</v>
      </c>
      <c r="G62" s="2" t="s">
        <v>1437</v>
      </c>
      <c r="H62" s="2" t="s">
        <v>1387</v>
      </c>
    </row>
    <row r="63" customFormat="false" ht="15" hidden="false" customHeight="false" outlineLevel="0" collapsed="false">
      <c r="A63" s="2" t="s">
        <v>803</v>
      </c>
      <c r="B63" s="2" t="s">
        <v>802</v>
      </c>
      <c r="C63" s="2" t="s">
        <v>804</v>
      </c>
      <c r="D63" s="2" t="s">
        <v>595</v>
      </c>
      <c r="E63" s="2" t="s">
        <v>594</v>
      </c>
      <c r="F63" s="2" t="s">
        <v>1332</v>
      </c>
      <c r="G63" s="2" t="s">
        <v>1438</v>
      </c>
      <c r="H63" s="2" t="s">
        <v>1387</v>
      </c>
    </row>
    <row r="64" customFormat="false" ht="15" hidden="false" customHeight="false" outlineLevel="0" collapsed="false">
      <c r="A64" s="2" t="s">
        <v>595</v>
      </c>
      <c r="B64" s="2" t="s">
        <v>594</v>
      </c>
      <c r="C64" s="2" t="s">
        <v>1349</v>
      </c>
      <c r="D64" s="2" t="s">
        <v>55</v>
      </c>
      <c r="E64" s="2" t="s">
        <v>54</v>
      </c>
      <c r="F64" s="2" t="s">
        <v>1439</v>
      </c>
      <c r="G64" s="2" t="s">
        <v>1440</v>
      </c>
      <c r="H64" s="2" t="s">
        <v>1331</v>
      </c>
    </row>
    <row r="65" customFormat="false" ht="15" hidden="false" customHeight="false" outlineLevel="0" collapsed="false">
      <c r="A65" s="2" t="s">
        <v>325</v>
      </c>
      <c r="B65" s="2" t="s">
        <v>324</v>
      </c>
      <c r="C65" s="2" t="s">
        <v>1441</v>
      </c>
      <c r="D65" s="2" t="s">
        <v>595</v>
      </c>
      <c r="E65" s="2" t="s">
        <v>594</v>
      </c>
      <c r="F65" s="2" t="s">
        <v>1332</v>
      </c>
      <c r="G65" s="2" t="s">
        <v>1442</v>
      </c>
      <c r="H65" s="2" t="s">
        <v>1331</v>
      </c>
    </row>
    <row r="66" customFormat="false" ht="15" hidden="false" customHeight="false" outlineLevel="0" collapsed="false">
      <c r="A66" s="2" t="s">
        <v>840</v>
      </c>
      <c r="B66" s="2" t="s">
        <v>839</v>
      </c>
      <c r="C66" s="2" t="s">
        <v>804</v>
      </c>
      <c r="D66" s="2" t="s">
        <v>55</v>
      </c>
      <c r="E66" s="2" t="s">
        <v>54</v>
      </c>
      <c r="F66" s="2" t="s">
        <v>1443</v>
      </c>
      <c r="G66" s="2" t="s">
        <v>1444</v>
      </c>
      <c r="H66" s="2" t="s">
        <v>1387</v>
      </c>
    </row>
    <row r="67" customFormat="false" ht="15" hidden="false" customHeight="false" outlineLevel="0" collapsed="false">
      <c r="A67" s="2" t="s">
        <v>823</v>
      </c>
      <c r="B67" s="2" t="s">
        <v>822</v>
      </c>
      <c r="C67" s="2" t="s">
        <v>804</v>
      </c>
      <c r="D67" s="2" t="s">
        <v>55</v>
      </c>
      <c r="E67" s="2" t="s">
        <v>54</v>
      </c>
      <c r="F67" s="2" t="s">
        <v>1445</v>
      </c>
      <c r="G67" s="2" t="s">
        <v>1446</v>
      </c>
      <c r="H67" s="2" t="s">
        <v>1387</v>
      </c>
    </row>
    <row r="68" customFormat="false" ht="15" hidden="false" customHeight="false" outlineLevel="0" collapsed="false">
      <c r="A68" s="2" t="s">
        <v>818</v>
      </c>
      <c r="B68" s="2" t="s">
        <v>817</v>
      </c>
      <c r="C68" s="2" t="s">
        <v>804</v>
      </c>
      <c r="D68" s="2" t="s">
        <v>55</v>
      </c>
      <c r="E68" s="2" t="s">
        <v>54</v>
      </c>
      <c r="F68" s="2" t="s">
        <v>1447</v>
      </c>
      <c r="G68" s="2" t="s">
        <v>1448</v>
      </c>
      <c r="H68" s="2" t="s">
        <v>1387</v>
      </c>
    </row>
    <row r="69" customFormat="false" ht="15" hidden="false" customHeight="false" outlineLevel="0" collapsed="false">
      <c r="A69" s="2" t="s">
        <v>380</v>
      </c>
      <c r="B69" s="2" t="s">
        <v>379</v>
      </c>
      <c r="C69" s="2" t="s">
        <v>1344</v>
      </c>
      <c r="D69" s="2" t="s">
        <v>818</v>
      </c>
      <c r="E69" s="2" t="s">
        <v>817</v>
      </c>
      <c r="F69" s="2" t="s">
        <v>1332</v>
      </c>
      <c r="G69" s="2" t="s">
        <v>1449</v>
      </c>
      <c r="H69" s="2" t="s">
        <v>1331</v>
      </c>
    </row>
    <row r="70" customFormat="false" ht="15" hidden="false" customHeight="false" outlineLevel="0" collapsed="false">
      <c r="A70" s="2" t="s">
        <v>380</v>
      </c>
      <c r="B70" s="2" t="s">
        <v>379</v>
      </c>
      <c r="C70" s="2" t="s">
        <v>1344</v>
      </c>
      <c r="D70" s="2" t="s">
        <v>834</v>
      </c>
      <c r="E70" s="2" t="s">
        <v>833</v>
      </c>
      <c r="F70" s="2" t="s">
        <v>1450</v>
      </c>
      <c r="G70" s="2" t="s">
        <v>1451</v>
      </c>
      <c r="H70" s="2" t="s">
        <v>1331</v>
      </c>
    </row>
    <row r="71" customFormat="false" ht="15" hidden="false" customHeight="false" outlineLevel="0" collapsed="false">
      <c r="A71" s="2" t="s">
        <v>396</v>
      </c>
      <c r="B71" s="2" t="s">
        <v>395</v>
      </c>
      <c r="C71" s="2" t="s">
        <v>1344</v>
      </c>
      <c r="D71" s="2" t="s">
        <v>818</v>
      </c>
      <c r="E71" s="2" t="s">
        <v>817</v>
      </c>
      <c r="F71" s="2" t="s">
        <v>1332</v>
      </c>
      <c r="G71" s="2"/>
      <c r="H71" s="2" t="s">
        <v>1331</v>
      </c>
    </row>
    <row r="72" customFormat="false" ht="15" hidden="false" customHeight="false" outlineLevel="0" collapsed="false">
      <c r="A72" s="2" t="s">
        <v>396</v>
      </c>
      <c r="B72" s="2" t="s">
        <v>395</v>
      </c>
      <c r="C72" s="2" t="s">
        <v>1344</v>
      </c>
      <c r="D72" s="2" t="s">
        <v>834</v>
      </c>
      <c r="E72" s="2" t="s">
        <v>833</v>
      </c>
      <c r="F72" s="2" t="s">
        <v>1450</v>
      </c>
      <c r="G72" s="2"/>
      <c r="H72" s="2" t="s">
        <v>1331</v>
      </c>
    </row>
    <row r="73" customFormat="false" ht="15" hidden="false" customHeight="false" outlineLevel="0" collapsed="false">
      <c r="A73" s="2" t="s">
        <v>396</v>
      </c>
      <c r="B73" s="2" t="s">
        <v>395</v>
      </c>
      <c r="C73" s="2" t="s">
        <v>1349</v>
      </c>
      <c r="D73" s="2" t="s">
        <v>55</v>
      </c>
      <c r="E73" s="2" t="s">
        <v>54</v>
      </c>
      <c r="F73" s="2" t="s">
        <v>1447</v>
      </c>
      <c r="G73" s="2" t="s">
        <v>1452</v>
      </c>
      <c r="H73" s="2" t="s">
        <v>1331</v>
      </c>
    </row>
    <row r="74" customFormat="false" ht="15" hidden="false" customHeight="false" outlineLevel="0" collapsed="false">
      <c r="A74" s="2" t="s">
        <v>828</v>
      </c>
      <c r="B74" s="2" t="s">
        <v>827</v>
      </c>
      <c r="C74" s="2" t="s">
        <v>1342</v>
      </c>
      <c r="D74" s="2" t="s">
        <v>100</v>
      </c>
      <c r="E74" s="2" t="s">
        <v>99</v>
      </c>
      <c r="F74" s="2" t="s">
        <v>1338</v>
      </c>
      <c r="G74" s="2" t="s">
        <v>1453</v>
      </c>
      <c r="H74" s="2" t="s">
        <v>1331</v>
      </c>
    </row>
    <row r="75" customFormat="false" ht="15" hidden="false" customHeight="false" outlineLevel="0" collapsed="false">
      <c r="A75" s="2" t="s">
        <v>575</v>
      </c>
      <c r="B75" s="2" t="s">
        <v>574</v>
      </c>
      <c r="C75" s="2" t="s">
        <v>1454</v>
      </c>
      <c r="D75" s="2" t="s">
        <v>55</v>
      </c>
      <c r="E75" s="2" t="s">
        <v>54</v>
      </c>
      <c r="F75" s="2" t="s">
        <v>1455</v>
      </c>
      <c r="G75" s="2" t="s">
        <v>1456</v>
      </c>
      <c r="H75" s="2" t="s">
        <v>1387</v>
      </c>
    </row>
    <row r="76" customFormat="false" ht="15" hidden="false" customHeight="false" outlineLevel="0" collapsed="false">
      <c r="A76" s="2" t="s">
        <v>581</v>
      </c>
      <c r="B76" s="2" t="s">
        <v>580</v>
      </c>
      <c r="C76" s="2" t="s">
        <v>1454</v>
      </c>
      <c r="D76" s="2" t="s">
        <v>55</v>
      </c>
      <c r="E76" s="2" t="s">
        <v>54</v>
      </c>
      <c r="F76" s="2" t="s">
        <v>1457</v>
      </c>
      <c r="G76" s="2" t="s">
        <v>1458</v>
      </c>
      <c r="H76" s="2" t="s">
        <v>1387</v>
      </c>
    </row>
    <row r="77" customFormat="false" ht="15" hidden="false" customHeight="false" outlineLevel="0" collapsed="false">
      <c r="A77" s="2" t="s">
        <v>592</v>
      </c>
      <c r="B77" s="2" t="s">
        <v>591</v>
      </c>
      <c r="C77" s="2" t="s">
        <v>1454</v>
      </c>
      <c r="D77" s="2" t="s">
        <v>55</v>
      </c>
      <c r="E77" s="2" t="s">
        <v>54</v>
      </c>
      <c r="F77" s="2" t="s">
        <v>1332</v>
      </c>
      <c r="G77" s="2" t="s">
        <v>1459</v>
      </c>
      <c r="H77" s="2" t="s">
        <v>1387</v>
      </c>
    </row>
    <row r="78" customFormat="false" ht="15" hidden="false" customHeight="false" outlineLevel="0" collapsed="false">
      <c r="A78" s="2" t="s">
        <v>347</v>
      </c>
      <c r="B78" s="2" t="s">
        <v>346</v>
      </c>
      <c r="C78" s="2" t="s">
        <v>1441</v>
      </c>
      <c r="D78" s="2" t="s">
        <v>592</v>
      </c>
      <c r="E78" s="2" t="s">
        <v>591</v>
      </c>
      <c r="F78" s="2" t="s">
        <v>1332</v>
      </c>
      <c r="G78" s="2" t="s">
        <v>1459</v>
      </c>
      <c r="H78" s="2" t="s">
        <v>1331</v>
      </c>
    </row>
    <row r="79" customFormat="false" ht="15" hidden="false" customHeight="false" outlineLevel="0" collapsed="false">
      <c r="A79" s="2" t="s">
        <v>589</v>
      </c>
      <c r="B79" s="2" t="s">
        <v>588</v>
      </c>
      <c r="C79" s="2" t="s">
        <v>1454</v>
      </c>
      <c r="D79" s="2" t="s">
        <v>55</v>
      </c>
      <c r="E79" s="2" t="s">
        <v>54</v>
      </c>
      <c r="F79" s="2" t="s">
        <v>1460</v>
      </c>
      <c r="G79" s="2" t="s">
        <v>1461</v>
      </c>
      <c r="H79" s="2" t="s">
        <v>1387</v>
      </c>
    </row>
    <row r="80" customFormat="false" ht="15" hidden="false" customHeight="false" outlineLevel="0" collapsed="false">
      <c r="A80" s="2" t="s">
        <v>325</v>
      </c>
      <c r="B80" s="2" t="s">
        <v>324</v>
      </c>
      <c r="C80" s="2" t="s">
        <v>1441</v>
      </c>
      <c r="D80" s="2" t="s">
        <v>589</v>
      </c>
      <c r="E80" s="2" t="s">
        <v>588</v>
      </c>
      <c r="F80" s="2" t="s">
        <v>1460</v>
      </c>
      <c r="G80" s="2"/>
      <c r="H80" s="2" t="s">
        <v>1331</v>
      </c>
    </row>
    <row r="81" customFormat="false" ht="15" hidden="false" customHeight="false" outlineLevel="0" collapsed="false">
      <c r="A81" s="2" t="s">
        <v>347</v>
      </c>
      <c r="B81" s="2" t="s">
        <v>346</v>
      </c>
      <c r="C81" s="2" t="s">
        <v>1441</v>
      </c>
      <c r="D81" s="2" t="s">
        <v>589</v>
      </c>
      <c r="E81" s="2" t="s">
        <v>588</v>
      </c>
      <c r="F81" s="2" t="s">
        <v>1460</v>
      </c>
      <c r="G81" s="2"/>
      <c r="H81" s="2" t="s">
        <v>1331</v>
      </c>
    </row>
    <row r="82" customFormat="false" ht="15" hidden="false" customHeight="false" outlineLevel="0" collapsed="false">
      <c r="A82" s="2" t="s">
        <v>340</v>
      </c>
      <c r="B82" s="2" t="s">
        <v>339</v>
      </c>
      <c r="C82" s="2" t="s">
        <v>1441</v>
      </c>
      <c r="D82" s="2" t="s">
        <v>589</v>
      </c>
      <c r="E82" s="2" t="s">
        <v>588</v>
      </c>
      <c r="F82" s="2" t="s">
        <v>1460</v>
      </c>
      <c r="G82" s="2"/>
      <c r="H82" s="2" t="s">
        <v>1331</v>
      </c>
    </row>
    <row r="83" customFormat="false" ht="15" hidden="false" customHeight="false" outlineLevel="0" collapsed="false">
      <c r="A83" s="2" t="s">
        <v>589</v>
      </c>
      <c r="B83" s="2" t="s">
        <v>588</v>
      </c>
      <c r="C83" s="2" t="s">
        <v>804</v>
      </c>
      <c r="D83" s="2" t="s">
        <v>803</v>
      </c>
      <c r="E83" s="2" t="s">
        <v>802</v>
      </c>
      <c r="F83" s="2" t="s">
        <v>1462</v>
      </c>
      <c r="G83" s="2"/>
      <c r="H83" s="2" t="s">
        <v>1387</v>
      </c>
    </row>
    <row r="84" customFormat="false" ht="15" hidden="false" customHeight="false" outlineLevel="0" collapsed="false">
      <c r="A84" s="2" t="s">
        <v>589</v>
      </c>
      <c r="B84" s="2" t="s">
        <v>588</v>
      </c>
      <c r="C84" s="2" t="s">
        <v>1342</v>
      </c>
      <c r="D84" s="2" t="s">
        <v>635</v>
      </c>
      <c r="E84" s="2" t="s">
        <v>634</v>
      </c>
      <c r="F84" s="2" t="s">
        <v>1450</v>
      </c>
      <c r="G84" s="2"/>
      <c r="H84" s="2" t="s">
        <v>1331</v>
      </c>
    </row>
    <row r="85" customFormat="false" ht="15" hidden="false" customHeight="false" outlineLevel="0" collapsed="false">
      <c r="A85" s="2" t="s">
        <v>635</v>
      </c>
      <c r="B85" s="2" t="s">
        <v>634</v>
      </c>
      <c r="C85" s="2" t="s">
        <v>1454</v>
      </c>
      <c r="D85" s="2" t="s">
        <v>55</v>
      </c>
      <c r="E85" s="2" t="s">
        <v>54</v>
      </c>
      <c r="F85" s="2" t="s">
        <v>1445</v>
      </c>
      <c r="G85" s="2" t="s">
        <v>1463</v>
      </c>
      <c r="H85" s="2" t="s">
        <v>1387</v>
      </c>
    </row>
    <row r="86" customFormat="false" ht="15" hidden="false" customHeight="false" outlineLevel="0" collapsed="false">
      <c r="A86" s="2" t="s">
        <v>325</v>
      </c>
      <c r="B86" s="2" t="s">
        <v>324</v>
      </c>
      <c r="C86" s="2" t="s">
        <v>1441</v>
      </c>
      <c r="D86" s="2" t="s">
        <v>635</v>
      </c>
      <c r="E86" s="2" t="s">
        <v>634</v>
      </c>
      <c r="F86" s="2" t="s">
        <v>1445</v>
      </c>
      <c r="G86" s="2"/>
      <c r="H86" s="2" t="s">
        <v>1331</v>
      </c>
    </row>
    <row r="87" customFormat="false" ht="15" hidden="false" customHeight="false" outlineLevel="0" collapsed="false">
      <c r="A87" s="2" t="s">
        <v>347</v>
      </c>
      <c r="B87" s="2" t="s">
        <v>346</v>
      </c>
      <c r="C87" s="2" t="s">
        <v>1441</v>
      </c>
      <c r="D87" s="2" t="s">
        <v>635</v>
      </c>
      <c r="E87" s="2" t="s">
        <v>634</v>
      </c>
      <c r="F87" s="2" t="s">
        <v>1445</v>
      </c>
      <c r="G87" s="2"/>
      <c r="H87" s="2" t="s">
        <v>1331</v>
      </c>
    </row>
    <row r="88" customFormat="false" ht="15" hidden="false" customHeight="false" outlineLevel="0" collapsed="false">
      <c r="A88" s="2" t="s">
        <v>340</v>
      </c>
      <c r="B88" s="2" t="s">
        <v>339</v>
      </c>
      <c r="C88" s="2" t="s">
        <v>1441</v>
      </c>
      <c r="D88" s="2" t="s">
        <v>635</v>
      </c>
      <c r="E88" s="2" t="s">
        <v>634</v>
      </c>
      <c r="F88" s="2" t="s">
        <v>1445</v>
      </c>
      <c r="G88" s="2"/>
      <c r="H88" s="2" t="s">
        <v>1331</v>
      </c>
    </row>
    <row r="89" customFormat="false" ht="15" hidden="false" customHeight="false" outlineLevel="0" collapsed="false">
      <c r="A89" s="2" t="s">
        <v>375</v>
      </c>
      <c r="B89" s="2" t="s">
        <v>374</v>
      </c>
      <c r="C89" s="2" t="s">
        <v>1441</v>
      </c>
      <c r="D89" s="2" t="s">
        <v>635</v>
      </c>
      <c r="E89" s="2" t="s">
        <v>634</v>
      </c>
      <c r="F89" s="2" t="s">
        <v>1445</v>
      </c>
      <c r="G89" s="2" t="s">
        <v>1464</v>
      </c>
      <c r="H89" s="2" t="s">
        <v>1331</v>
      </c>
    </row>
    <row r="90" customFormat="false" ht="15" hidden="false" customHeight="false" outlineLevel="0" collapsed="false">
      <c r="A90" s="2" t="s">
        <v>364</v>
      </c>
      <c r="B90" s="2" t="s">
        <v>363</v>
      </c>
      <c r="C90" s="2" t="s">
        <v>1441</v>
      </c>
      <c r="D90" s="2" t="s">
        <v>635</v>
      </c>
      <c r="E90" s="2" t="s">
        <v>634</v>
      </c>
      <c r="F90" s="2" t="s">
        <v>1445</v>
      </c>
      <c r="G90" s="2" t="s">
        <v>1464</v>
      </c>
      <c r="H90" s="2" t="s">
        <v>1331</v>
      </c>
    </row>
    <row r="91" customFormat="false" ht="15" hidden="false" customHeight="false" outlineLevel="0" collapsed="false">
      <c r="A91" s="2" t="s">
        <v>386</v>
      </c>
      <c r="B91" s="2" t="s">
        <v>385</v>
      </c>
      <c r="C91" s="2" t="s">
        <v>1441</v>
      </c>
      <c r="D91" s="2" t="s">
        <v>635</v>
      </c>
      <c r="E91" s="2" t="s">
        <v>634</v>
      </c>
      <c r="F91" s="2" t="s">
        <v>1445</v>
      </c>
      <c r="G91" s="2" t="s">
        <v>1464</v>
      </c>
      <c r="H91" s="2" t="s">
        <v>1331</v>
      </c>
    </row>
    <row r="92" customFormat="false" ht="15" hidden="false" customHeight="false" outlineLevel="0" collapsed="false">
      <c r="A92" s="2" t="s">
        <v>635</v>
      </c>
      <c r="B92" s="2" t="s">
        <v>634</v>
      </c>
      <c r="C92" s="2" t="s">
        <v>804</v>
      </c>
      <c r="D92" s="2" t="s">
        <v>803</v>
      </c>
      <c r="E92" s="2" t="s">
        <v>802</v>
      </c>
      <c r="F92" s="2" t="s">
        <v>1450</v>
      </c>
      <c r="G92" s="2"/>
      <c r="H92" s="2" t="s">
        <v>1387</v>
      </c>
    </row>
    <row r="93" customFormat="false" ht="23.85" hidden="false" customHeight="false" outlineLevel="0" collapsed="false">
      <c r="A93" s="2" t="s">
        <v>619</v>
      </c>
      <c r="B93" s="2" t="s">
        <v>618</v>
      </c>
      <c r="C93" s="2" t="s">
        <v>1454</v>
      </c>
      <c r="D93" s="2" t="s">
        <v>55</v>
      </c>
      <c r="E93" s="2" t="s">
        <v>54</v>
      </c>
      <c r="F93" s="2" t="s">
        <v>1445</v>
      </c>
      <c r="G93" s="2" t="s">
        <v>1465</v>
      </c>
      <c r="H93" s="2" t="s">
        <v>1387</v>
      </c>
    </row>
    <row r="94" customFormat="false" ht="15" hidden="false" customHeight="false" outlineLevel="0" collapsed="false">
      <c r="A94" s="2" t="s">
        <v>619</v>
      </c>
      <c r="B94" s="2" t="s">
        <v>618</v>
      </c>
      <c r="C94" s="2" t="s">
        <v>1342</v>
      </c>
      <c r="D94" s="2" t="s">
        <v>604</v>
      </c>
      <c r="E94" s="2" t="s">
        <v>603</v>
      </c>
      <c r="F94" s="2" t="s">
        <v>1466</v>
      </c>
      <c r="G94" s="2"/>
      <c r="H94" s="2" t="s">
        <v>1331</v>
      </c>
    </row>
    <row r="95" customFormat="false" ht="15" hidden="false" customHeight="false" outlineLevel="0" collapsed="false">
      <c r="A95" s="2" t="s">
        <v>604</v>
      </c>
      <c r="B95" s="2" t="s">
        <v>603</v>
      </c>
      <c r="C95" s="2" t="s">
        <v>1454</v>
      </c>
      <c r="D95" s="2" t="s">
        <v>55</v>
      </c>
      <c r="E95" s="2" t="s">
        <v>54</v>
      </c>
      <c r="F95" s="2" t="s">
        <v>1466</v>
      </c>
      <c r="G95" s="2" t="s">
        <v>1467</v>
      </c>
      <c r="H95" s="2" t="s">
        <v>1387</v>
      </c>
    </row>
    <row r="96" customFormat="false" ht="15" hidden="false" customHeight="false" outlineLevel="0" collapsed="false">
      <c r="A96" s="2" t="s">
        <v>340</v>
      </c>
      <c r="B96" s="2" t="s">
        <v>339</v>
      </c>
      <c r="C96" s="2" t="s">
        <v>1441</v>
      </c>
      <c r="D96" s="2" t="s">
        <v>604</v>
      </c>
      <c r="E96" s="2" t="s">
        <v>603</v>
      </c>
      <c r="F96" s="2" t="s">
        <v>1466</v>
      </c>
      <c r="G96" s="2"/>
      <c r="H96" s="2" t="s">
        <v>1331</v>
      </c>
    </row>
    <row r="97" customFormat="false" ht="15" hidden="false" customHeight="false" outlineLevel="0" collapsed="false">
      <c r="A97" s="2" t="s">
        <v>364</v>
      </c>
      <c r="B97" s="2" t="s">
        <v>363</v>
      </c>
      <c r="C97" s="2" t="s">
        <v>1441</v>
      </c>
      <c r="D97" s="2" t="s">
        <v>604</v>
      </c>
      <c r="E97" s="2" t="s">
        <v>603</v>
      </c>
      <c r="F97" s="2" t="s">
        <v>1466</v>
      </c>
      <c r="G97" s="2" t="s">
        <v>1468</v>
      </c>
      <c r="H97" s="2" t="s">
        <v>1331</v>
      </c>
    </row>
    <row r="98" customFormat="false" ht="15" hidden="false" customHeight="false" outlineLevel="0" collapsed="false">
      <c r="A98" s="2" t="s">
        <v>386</v>
      </c>
      <c r="B98" s="2" t="s">
        <v>385</v>
      </c>
      <c r="C98" s="2" t="s">
        <v>1441</v>
      </c>
      <c r="D98" s="2" t="s">
        <v>604</v>
      </c>
      <c r="E98" s="2" t="s">
        <v>603</v>
      </c>
      <c r="F98" s="2" t="s">
        <v>1466</v>
      </c>
      <c r="G98" s="2" t="s">
        <v>1468</v>
      </c>
      <c r="H98" s="2" t="s">
        <v>1331</v>
      </c>
    </row>
    <row r="99" customFormat="false" ht="15" hidden="false" customHeight="false" outlineLevel="0" collapsed="false">
      <c r="A99" s="2" t="s">
        <v>604</v>
      </c>
      <c r="B99" s="2" t="s">
        <v>603</v>
      </c>
      <c r="C99" s="2" t="s">
        <v>804</v>
      </c>
      <c r="D99" s="2" t="s">
        <v>823</v>
      </c>
      <c r="E99" s="2" t="s">
        <v>822</v>
      </c>
      <c r="F99" s="2" t="s">
        <v>1466</v>
      </c>
      <c r="G99" s="2" t="s">
        <v>1469</v>
      </c>
      <c r="H99" s="2" t="s">
        <v>1387</v>
      </c>
    </row>
    <row r="100" customFormat="false" ht="15" hidden="false" customHeight="false" outlineLevel="0" collapsed="false">
      <c r="A100" s="2" t="s">
        <v>619</v>
      </c>
      <c r="B100" s="2" t="s">
        <v>618</v>
      </c>
      <c r="C100" s="2" t="s">
        <v>1342</v>
      </c>
      <c r="D100" s="2" t="s">
        <v>629</v>
      </c>
      <c r="E100" s="2" t="s">
        <v>628</v>
      </c>
      <c r="F100" s="2" t="s">
        <v>1450</v>
      </c>
      <c r="G100" s="2"/>
      <c r="H100" s="2" t="s">
        <v>1331</v>
      </c>
    </row>
    <row r="101" customFormat="false" ht="15" hidden="false" customHeight="false" outlineLevel="0" collapsed="false">
      <c r="A101" s="2" t="s">
        <v>629</v>
      </c>
      <c r="B101" s="2" t="s">
        <v>628</v>
      </c>
      <c r="C101" s="2" t="s">
        <v>1454</v>
      </c>
      <c r="D101" s="2" t="s">
        <v>55</v>
      </c>
      <c r="E101" s="2" t="s">
        <v>54</v>
      </c>
      <c r="F101" s="2" t="s">
        <v>1447</v>
      </c>
      <c r="G101" s="2" t="s">
        <v>1470</v>
      </c>
      <c r="H101" s="2" t="s">
        <v>1387</v>
      </c>
    </row>
    <row r="102" customFormat="false" ht="15" hidden="false" customHeight="false" outlineLevel="0" collapsed="false">
      <c r="A102" s="2" t="s">
        <v>340</v>
      </c>
      <c r="B102" s="2" t="s">
        <v>339</v>
      </c>
      <c r="C102" s="2" t="s">
        <v>1441</v>
      </c>
      <c r="D102" s="2" t="s">
        <v>629</v>
      </c>
      <c r="E102" s="2" t="s">
        <v>628</v>
      </c>
      <c r="F102" s="2" t="s">
        <v>1447</v>
      </c>
      <c r="G102" s="2"/>
      <c r="H102" s="2" t="s">
        <v>1331</v>
      </c>
    </row>
    <row r="103" customFormat="false" ht="15" hidden="false" customHeight="false" outlineLevel="0" collapsed="false">
      <c r="A103" s="2" t="s">
        <v>364</v>
      </c>
      <c r="B103" s="2" t="s">
        <v>363</v>
      </c>
      <c r="C103" s="2" t="s">
        <v>1441</v>
      </c>
      <c r="D103" s="2" t="s">
        <v>629</v>
      </c>
      <c r="E103" s="2" t="s">
        <v>628</v>
      </c>
      <c r="F103" s="2" t="s">
        <v>1447</v>
      </c>
      <c r="G103" s="2" t="s">
        <v>1468</v>
      </c>
      <c r="H103" s="2" t="s">
        <v>1331</v>
      </c>
    </row>
    <row r="104" customFormat="false" ht="15" hidden="false" customHeight="false" outlineLevel="0" collapsed="false">
      <c r="A104" s="2" t="s">
        <v>386</v>
      </c>
      <c r="B104" s="2" t="s">
        <v>385</v>
      </c>
      <c r="C104" s="2" t="s">
        <v>1441</v>
      </c>
      <c r="D104" s="2" t="s">
        <v>629</v>
      </c>
      <c r="E104" s="2" t="s">
        <v>628</v>
      </c>
      <c r="F104" s="2" t="s">
        <v>1447</v>
      </c>
      <c r="G104" s="2" t="s">
        <v>1468</v>
      </c>
      <c r="H104" s="2" t="s">
        <v>1331</v>
      </c>
    </row>
    <row r="105" customFormat="false" ht="15" hidden="false" customHeight="false" outlineLevel="0" collapsed="false">
      <c r="A105" s="2" t="s">
        <v>629</v>
      </c>
      <c r="B105" s="2" t="s">
        <v>628</v>
      </c>
      <c r="C105" s="2" t="s">
        <v>804</v>
      </c>
      <c r="D105" s="2" t="s">
        <v>823</v>
      </c>
      <c r="E105" s="2" t="s">
        <v>822</v>
      </c>
      <c r="F105" s="2" t="s">
        <v>1450</v>
      </c>
      <c r="G105" s="2"/>
      <c r="H105" s="2" t="s">
        <v>1387</v>
      </c>
    </row>
    <row r="106" customFormat="false" ht="15" hidden="false" customHeight="false" outlineLevel="0" collapsed="false">
      <c r="A106" s="2" t="s">
        <v>340</v>
      </c>
      <c r="B106" s="2" t="s">
        <v>339</v>
      </c>
      <c r="C106" s="2" t="s">
        <v>1441</v>
      </c>
      <c r="D106" s="2" t="s">
        <v>619</v>
      </c>
      <c r="E106" s="2" t="s">
        <v>618</v>
      </c>
      <c r="F106" s="2" t="s">
        <v>1445</v>
      </c>
      <c r="G106" s="2"/>
      <c r="H106" s="2" t="s">
        <v>1331</v>
      </c>
    </row>
    <row r="107" customFormat="false" ht="15" hidden="false" customHeight="false" outlineLevel="0" collapsed="false">
      <c r="A107" s="2" t="s">
        <v>619</v>
      </c>
      <c r="B107" s="2" t="s">
        <v>618</v>
      </c>
      <c r="C107" s="2" t="s">
        <v>804</v>
      </c>
      <c r="D107" s="2" t="s">
        <v>823</v>
      </c>
      <c r="E107" s="2" t="s">
        <v>822</v>
      </c>
      <c r="F107" s="2" t="s">
        <v>1471</v>
      </c>
      <c r="G107" s="2"/>
      <c r="H107" s="2" t="s">
        <v>1387</v>
      </c>
    </row>
    <row r="108" customFormat="false" ht="15" hidden="false" customHeight="false" outlineLevel="0" collapsed="false">
      <c r="A108" s="2" t="s">
        <v>600</v>
      </c>
      <c r="B108" s="2" t="s">
        <v>599</v>
      </c>
      <c r="C108" s="2" t="s">
        <v>1454</v>
      </c>
      <c r="D108" s="2" t="s">
        <v>55</v>
      </c>
      <c r="E108" s="2" t="s">
        <v>54</v>
      </c>
      <c r="F108" s="2" t="s">
        <v>1466</v>
      </c>
      <c r="G108" s="2" t="s">
        <v>1472</v>
      </c>
      <c r="H108" s="2" t="s">
        <v>1387</v>
      </c>
    </row>
    <row r="109" customFormat="false" ht="23.85" hidden="false" customHeight="false" outlineLevel="0" collapsed="false">
      <c r="A109" s="2" t="s">
        <v>600</v>
      </c>
      <c r="B109" s="2" t="s">
        <v>599</v>
      </c>
      <c r="C109" s="2" t="s">
        <v>1342</v>
      </c>
      <c r="D109" s="2" t="s">
        <v>613</v>
      </c>
      <c r="E109" s="2" t="s">
        <v>612</v>
      </c>
      <c r="F109" s="2" t="s">
        <v>1466</v>
      </c>
      <c r="G109" s="2" t="s">
        <v>1473</v>
      </c>
      <c r="H109" s="2" t="s">
        <v>1331</v>
      </c>
    </row>
    <row r="110" customFormat="false" ht="23.85" hidden="false" customHeight="false" outlineLevel="0" collapsed="false">
      <c r="A110" s="2" t="s">
        <v>613</v>
      </c>
      <c r="B110" s="2" t="s">
        <v>612</v>
      </c>
      <c r="C110" s="2" t="s">
        <v>1454</v>
      </c>
      <c r="D110" s="2" t="s">
        <v>55</v>
      </c>
      <c r="E110" s="2" t="s">
        <v>54</v>
      </c>
      <c r="F110" s="2" t="s">
        <v>1466</v>
      </c>
      <c r="G110" s="2" t="s">
        <v>1474</v>
      </c>
      <c r="H110" s="2" t="s">
        <v>1387</v>
      </c>
    </row>
    <row r="111" customFormat="false" ht="23.85" hidden="false" customHeight="false" outlineLevel="0" collapsed="false">
      <c r="A111" s="2" t="s">
        <v>340</v>
      </c>
      <c r="B111" s="2" t="s">
        <v>339</v>
      </c>
      <c r="C111" s="2" t="s">
        <v>1441</v>
      </c>
      <c r="D111" s="2" t="s">
        <v>613</v>
      </c>
      <c r="E111" s="2" t="s">
        <v>612</v>
      </c>
      <c r="F111" s="2" t="s">
        <v>1466</v>
      </c>
      <c r="G111" s="2"/>
      <c r="H111" s="2" t="s">
        <v>1331</v>
      </c>
    </row>
    <row r="112" customFormat="false" ht="23.85" hidden="false" customHeight="false" outlineLevel="0" collapsed="false">
      <c r="A112" s="2" t="s">
        <v>364</v>
      </c>
      <c r="B112" s="2" t="s">
        <v>363</v>
      </c>
      <c r="C112" s="2" t="s">
        <v>1441</v>
      </c>
      <c r="D112" s="2" t="s">
        <v>613</v>
      </c>
      <c r="E112" s="2" t="s">
        <v>612</v>
      </c>
      <c r="F112" s="2" t="s">
        <v>1466</v>
      </c>
      <c r="G112" s="2" t="s">
        <v>1468</v>
      </c>
      <c r="H112" s="2" t="s">
        <v>1331</v>
      </c>
    </row>
    <row r="113" customFormat="false" ht="23.85" hidden="false" customHeight="false" outlineLevel="0" collapsed="false">
      <c r="A113" s="2" t="s">
        <v>386</v>
      </c>
      <c r="B113" s="2" t="s">
        <v>385</v>
      </c>
      <c r="C113" s="2" t="s">
        <v>1441</v>
      </c>
      <c r="D113" s="2" t="s">
        <v>613</v>
      </c>
      <c r="E113" s="2" t="s">
        <v>612</v>
      </c>
      <c r="F113" s="2" t="s">
        <v>1466</v>
      </c>
      <c r="G113" s="2" t="s">
        <v>1468</v>
      </c>
      <c r="H113" s="2" t="s">
        <v>1331</v>
      </c>
    </row>
    <row r="114" customFormat="false" ht="23.85" hidden="false" customHeight="false" outlineLevel="0" collapsed="false">
      <c r="A114" s="2" t="s">
        <v>358</v>
      </c>
      <c r="B114" s="2" t="s">
        <v>357</v>
      </c>
      <c r="C114" s="2" t="s">
        <v>1441</v>
      </c>
      <c r="D114" s="2" t="s">
        <v>613</v>
      </c>
      <c r="E114" s="2" t="s">
        <v>612</v>
      </c>
      <c r="F114" s="2" t="s">
        <v>1466</v>
      </c>
      <c r="G114" s="2" t="s">
        <v>1468</v>
      </c>
      <c r="H114" s="2" t="s">
        <v>1331</v>
      </c>
    </row>
    <row r="115" customFormat="false" ht="23.85" hidden="false" customHeight="false" outlineLevel="0" collapsed="false">
      <c r="A115" s="2" t="s">
        <v>375</v>
      </c>
      <c r="B115" s="2" t="s">
        <v>374</v>
      </c>
      <c r="C115" s="2" t="s">
        <v>1441</v>
      </c>
      <c r="D115" s="2" t="s">
        <v>613</v>
      </c>
      <c r="E115" s="2" t="s">
        <v>612</v>
      </c>
      <c r="F115" s="2" t="s">
        <v>1466</v>
      </c>
      <c r="G115" s="2" t="s">
        <v>1468</v>
      </c>
      <c r="H115" s="2" t="s">
        <v>1331</v>
      </c>
    </row>
    <row r="116" customFormat="false" ht="15" hidden="false" customHeight="false" outlineLevel="0" collapsed="false">
      <c r="A116" s="2" t="s">
        <v>600</v>
      </c>
      <c r="B116" s="2" t="s">
        <v>599</v>
      </c>
      <c r="C116" s="2" t="s">
        <v>1342</v>
      </c>
      <c r="D116" s="2" t="s">
        <v>649</v>
      </c>
      <c r="E116" s="2" t="s">
        <v>648</v>
      </c>
      <c r="F116" s="2" t="s">
        <v>1466</v>
      </c>
      <c r="G116" s="2" t="s">
        <v>1475</v>
      </c>
      <c r="H116" s="2" t="s">
        <v>1331</v>
      </c>
    </row>
    <row r="117" customFormat="false" ht="15" hidden="false" customHeight="false" outlineLevel="0" collapsed="false">
      <c r="A117" s="2" t="s">
        <v>626</v>
      </c>
      <c r="B117" s="2" t="s">
        <v>625</v>
      </c>
      <c r="C117" s="2" t="s">
        <v>1454</v>
      </c>
      <c r="D117" s="2" t="s">
        <v>55</v>
      </c>
      <c r="E117" s="2" t="s">
        <v>54</v>
      </c>
      <c r="F117" s="2" t="s">
        <v>1476</v>
      </c>
      <c r="G117" s="2" t="s">
        <v>1477</v>
      </c>
      <c r="H117" s="2" t="s">
        <v>1387</v>
      </c>
    </row>
    <row r="118" customFormat="false" ht="15" hidden="false" customHeight="false" outlineLevel="0" collapsed="false">
      <c r="A118" s="2" t="s">
        <v>364</v>
      </c>
      <c r="B118" s="2" t="s">
        <v>363</v>
      </c>
      <c r="C118" s="2" t="s">
        <v>1441</v>
      </c>
      <c r="D118" s="2" t="s">
        <v>626</v>
      </c>
      <c r="E118" s="2" t="s">
        <v>625</v>
      </c>
      <c r="F118" s="2" t="s">
        <v>1476</v>
      </c>
      <c r="G118" s="2" t="s">
        <v>1468</v>
      </c>
      <c r="H118" s="2" t="s">
        <v>1331</v>
      </c>
    </row>
    <row r="119" customFormat="false" ht="15" hidden="false" customHeight="false" outlineLevel="0" collapsed="false">
      <c r="A119" s="2" t="s">
        <v>623</v>
      </c>
      <c r="B119" s="2" t="s">
        <v>622</v>
      </c>
      <c r="C119" s="2" t="s">
        <v>1454</v>
      </c>
      <c r="D119" s="2" t="s">
        <v>55</v>
      </c>
      <c r="E119" s="2" t="s">
        <v>54</v>
      </c>
      <c r="F119" s="2" t="s">
        <v>1447</v>
      </c>
      <c r="G119" s="2" t="s">
        <v>1478</v>
      </c>
      <c r="H119" s="2" t="s">
        <v>1387</v>
      </c>
    </row>
    <row r="120" customFormat="false" ht="15" hidden="false" customHeight="false" outlineLevel="0" collapsed="false">
      <c r="A120" s="2" t="s">
        <v>623</v>
      </c>
      <c r="B120" s="2" t="s">
        <v>622</v>
      </c>
      <c r="C120" s="2" t="s">
        <v>804</v>
      </c>
      <c r="D120" s="2" t="s">
        <v>818</v>
      </c>
      <c r="E120" s="2" t="s">
        <v>817</v>
      </c>
      <c r="F120" s="2" t="s">
        <v>1447</v>
      </c>
      <c r="G120" s="2"/>
      <c r="H120" s="2" t="s">
        <v>1387</v>
      </c>
    </row>
    <row r="121" customFormat="false" ht="15" hidden="false" customHeight="false" outlineLevel="0" collapsed="false">
      <c r="A121" s="2" t="s">
        <v>645</v>
      </c>
      <c r="B121" s="2" t="s">
        <v>644</v>
      </c>
      <c r="C121" s="2" t="s">
        <v>1454</v>
      </c>
      <c r="D121" s="2" t="s">
        <v>55</v>
      </c>
      <c r="E121" s="2" t="s">
        <v>54</v>
      </c>
      <c r="F121" s="2" t="s">
        <v>1479</v>
      </c>
      <c r="G121" s="2" t="s">
        <v>1480</v>
      </c>
      <c r="H121" s="2" t="s">
        <v>1387</v>
      </c>
    </row>
    <row r="122" customFormat="false" ht="15" hidden="false" customHeight="false" outlineLevel="0" collapsed="false">
      <c r="A122" s="2" t="s">
        <v>347</v>
      </c>
      <c r="B122" s="2" t="s">
        <v>346</v>
      </c>
      <c r="C122" s="2" t="s">
        <v>1441</v>
      </c>
      <c r="D122" s="2" t="s">
        <v>645</v>
      </c>
      <c r="E122" s="2" t="s">
        <v>644</v>
      </c>
      <c r="F122" s="2" t="s">
        <v>1481</v>
      </c>
      <c r="G122" s="2"/>
      <c r="H122" s="2" t="s">
        <v>1331</v>
      </c>
    </row>
    <row r="123" customFormat="false" ht="15" hidden="false" customHeight="false" outlineLevel="0" collapsed="false">
      <c r="A123" s="2" t="s">
        <v>645</v>
      </c>
      <c r="B123" s="2" t="s">
        <v>644</v>
      </c>
      <c r="C123" s="2" t="s">
        <v>804</v>
      </c>
      <c r="D123" s="2" t="s">
        <v>803</v>
      </c>
      <c r="E123" s="2" t="s">
        <v>802</v>
      </c>
      <c r="F123" s="2" t="s">
        <v>1481</v>
      </c>
      <c r="G123" s="2"/>
      <c r="H123" s="2" t="s">
        <v>1387</v>
      </c>
    </row>
    <row r="124" customFormat="false" ht="15" hidden="false" customHeight="false" outlineLevel="0" collapsed="false">
      <c r="A124" s="2" t="s">
        <v>649</v>
      </c>
      <c r="B124" s="2" t="s">
        <v>648</v>
      </c>
      <c r="C124" s="2" t="s">
        <v>1454</v>
      </c>
      <c r="D124" s="2" t="s">
        <v>55</v>
      </c>
      <c r="E124" s="2" t="s">
        <v>54</v>
      </c>
      <c r="F124" s="2" t="s">
        <v>1481</v>
      </c>
      <c r="G124" s="2" t="s">
        <v>1482</v>
      </c>
      <c r="H124" s="2" t="s">
        <v>1387</v>
      </c>
    </row>
    <row r="125" customFormat="false" ht="15" hidden="false" customHeight="false" outlineLevel="0" collapsed="false">
      <c r="A125" s="2" t="s">
        <v>649</v>
      </c>
      <c r="B125" s="2" t="s">
        <v>648</v>
      </c>
      <c r="C125" s="2" t="s">
        <v>1342</v>
      </c>
      <c r="D125" s="2" t="s">
        <v>640</v>
      </c>
      <c r="E125" s="2" t="s">
        <v>639</v>
      </c>
      <c r="F125" s="2" t="s">
        <v>1481</v>
      </c>
      <c r="G125" s="2"/>
      <c r="H125" s="2" t="s">
        <v>1331</v>
      </c>
    </row>
    <row r="126" customFormat="false" ht="15" hidden="false" customHeight="false" outlineLevel="0" collapsed="false">
      <c r="A126" s="2" t="s">
        <v>640</v>
      </c>
      <c r="B126" s="2" t="s">
        <v>639</v>
      </c>
      <c r="C126" s="2" t="s">
        <v>1454</v>
      </c>
      <c r="D126" s="2" t="s">
        <v>55</v>
      </c>
      <c r="E126" s="2" t="s">
        <v>54</v>
      </c>
      <c r="F126" s="2" t="s">
        <v>1481</v>
      </c>
      <c r="G126" s="2" t="s">
        <v>1474</v>
      </c>
      <c r="H126" s="2" t="s">
        <v>1387</v>
      </c>
    </row>
    <row r="127" customFormat="false" ht="15" hidden="false" customHeight="false" outlineLevel="0" collapsed="false">
      <c r="A127" s="2" t="s">
        <v>340</v>
      </c>
      <c r="B127" s="2" t="s">
        <v>339</v>
      </c>
      <c r="C127" s="2" t="s">
        <v>1441</v>
      </c>
      <c r="D127" s="2" t="s">
        <v>640</v>
      </c>
      <c r="E127" s="2" t="s">
        <v>639</v>
      </c>
      <c r="F127" s="2" t="s">
        <v>1481</v>
      </c>
      <c r="G127" s="2"/>
      <c r="H127" s="2" t="s">
        <v>1331</v>
      </c>
    </row>
    <row r="128" customFormat="false" ht="15" hidden="false" customHeight="false" outlineLevel="0" collapsed="false">
      <c r="A128" s="2" t="s">
        <v>358</v>
      </c>
      <c r="B128" s="2" t="s">
        <v>357</v>
      </c>
      <c r="C128" s="2" t="s">
        <v>1441</v>
      </c>
      <c r="D128" s="2" t="s">
        <v>640</v>
      </c>
      <c r="E128" s="2" t="s">
        <v>639</v>
      </c>
      <c r="F128" s="2" t="s">
        <v>1481</v>
      </c>
      <c r="G128" s="2" t="s">
        <v>1468</v>
      </c>
      <c r="H128" s="2" t="s">
        <v>1331</v>
      </c>
    </row>
    <row r="129" customFormat="false" ht="15" hidden="false" customHeight="false" outlineLevel="0" collapsed="false">
      <c r="A129" s="2" t="s">
        <v>649</v>
      </c>
      <c r="B129" s="2" t="s">
        <v>648</v>
      </c>
      <c r="C129" s="2" t="s">
        <v>804</v>
      </c>
      <c r="D129" s="2" t="s">
        <v>840</v>
      </c>
      <c r="E129" s="2" t="s">
        <v>839</v>
      </c>
      <c r="F129" s="2" t="s">
        <v>1481</v>
      </c>
      <c r="G129" s="2" t="s">
        <v>1483</v>
      </c>
      <c r="H129" s="2" t="s">
        <v>1387</v>
      </c>
    </row>
    <row r="130" customFormat="false" ht="23.85" hidden="false" customHeight="false" outlineLevel="0" collapsed="false">
      <c r="A130" s="2" t="s">
        <v>649</v>
      </c>
      <c r="B130" s="2" t="s">
        <v>648</v>
      </c>
      <c r="C130" s="2" t="s">
        <v>1384</v>
      </c>
      <c r="D130" s="2" t="s">
        <v>1253</v>
      </c>
      <c r="E130" s="2" t="s">
        <v>1252</v>
      </c>
      <c r="F130" s="2" t="s">
        <v>1481</v>
      </c>
      <c r="G130" s="2" t="s">
        <v>1484</v>
      </c>
      <c r="H130" s="2" t="s">
        <v>1387</v>
      </c>
    </row>
    <row r="131" customFormat="false" ht="15" hidden="false" customHeight="false" outlineLevel="0" collapsed="false">
      <c r="A131" s="2" t="s">
        <v>649</v>
      </c>
      <c r="B131" s="2" t="s">
        <v>648</v>
      </c>
      <c r="C131" s="2" t="s">
        <v>1485</v>
      </c>
      <c r="D131" s="2" t="s">
        <v>652</v>
      </c>
      <c r="E131" s="2" t="s">
        <v>651</v>
      </c>
      <c r="F131" s="2" t="s">
        <v>1334</v>
      </c>
      <c r="G131" s="2" t="s">
        <v>1486</v>
      </c>
      <c r="H131" s="2" t="s">
        <v>1487</v>
      </c>
    </row>
    <row r="132" customFormat="false" ht="15" hidden="false" customHeight="false" outlineLevel="0" collapsed="false">
      <c r="A132" s="2" t="s">
        <v>656</v>
      </c>
      <c r="B132" s="2" t="s">
        <v>655</v>
      </c>
      <c r="C132" s="2" t="s">
        <v>1454</v>
      </c>
      <c r="D132" s="2" t="s">
        <v>55</v>
      </c>
      <c r="E132" s="2" t="s">
        <v>54</v>
      </c>
      <c r="F132" s="2" t="s">
        <v>1334</v>
      </c>
      <c r="G132" s="2" t="s">
        <v>1488</v>
      </c>
      <c r="H132" s="2" t="s">
        <v>1387</v>
      </c>
    </row>
    <row r="133" customFormat="false" ht="15" hidden="false" customHeight="false" outlineLevel="0" collapsed="false">
      <c r="A133" s="2" t="s">
        <v>401</v>
      </c>
      <c r="B133" s="2" t="s">
        <v>400</v>
      </c>
      <c r="C133" s="2" t="s">
        <v>1441</v>
      </c>
      <c r="D133" s="2" t="s">
        <v>656</v>
      </c>
      <c r="E133" s="2" t="s">
        <v>655</v>
      </c>
      <c r="F133" s="2" t="s">
        <v>1334</v>
      </c>
      <c r="G133" s="2"/>
      <c r="H133" s="2" t="s">
        <v>1331</v>
      </c>
    </row>
    <row r="134" customFormat="false" ht="23.85" hidden="false" customHeight="false" outlineLevel="0" collapsed="false">
      <c r="A134" s="2" t="s">
        <v>652</v>
      </c>
      <c r="B134" s="2" t="s">
        <v>651</v>
      </c>
      <c r="C134" s="2" t="s">
        <v>1454</v>
      </c>
      <c r="D134" s="2" t="s">
        <v>55</v>
      </c>
      <c r="E134" s="2" t="s">
        <v>54</v>
      </c>
      <c r="F134" s="2" t="s">
        <v>1489</v>
      </c>
      <c r="G134" s="2" t="s">
        <v>1490</v>
      </c>
      <c r="H134" s="2" t="s">
        <v>1387</v>
      </c>
    </row>
    <row r="135" customFormat="false" ht="15" hidden="false" customHeight="false" outlineLevel="0" collapsed="false">
      <c r="A135" s="2" t="s">
        <v>347</v>
      </c>
      <c r="B135" s="2" t="s">
        <v>346</v>
      </c>
      <c r="C135" s="2" t="s">
        <v>1441</v>
      </c>
      <c r="D135" s="2" t="s">
        <v>652</v>
      </c>
      <c r="E135" s="2" t="s">
        <v>651</v>
      </c>
      <c r="F135" s="2" t="s">
        <v>1334</v>
      </c>
      <c r="G135" s="2" t="s">
        <v>1491</v>
      </c>
      <c r="H135" s="2" t="s">
        <v>1331</v>
      </c>
    </row>
    <row r="136" customFormat="false" ht="15" hidden="false" customHeight="false" outlineLevel="0" collapsed="false">
      <c r="A136" s="2" t="s">
        <v>358</v>
      </c>
      <c r="B136" s="2" t="s">
        <v>357</v>
      </c>
      <c r="C136" s="2" t="s">
        <v>1441</v>
      </c>
      <c r="D136" s="2" t="s">
        <v>652</v>
      </c>
      <c r="E136" s="2" t="s">
        <v>651</v>
      </c>
      <c r="F136" s="2" t="s">
        <v>1382</v>
      </c>
      <c r="G136" s="2" t="s">
        <v>1492</v>
      </c>
      <c r="H136" s="2" t="s">
        <v>1331</v>
      </c>
    </row>
    <row r="137" customFormat="false" ht="15" hidden="false" customHeight="false" outlineLevel="0" collapsed="false">
      <c r="A137" s="2" t="s">
        <v>413</v>
      </c>
      <c r="B137" s="2" t="s">
        <v>412</v>
      </c>
      <c r="C137" s="2" t="s">
        <v>1441</v>
      </c>
      <c r="D137" s="2" t="s">
        <v>652</v>
      </c>
      <c r="E137" s="2" t="s">
        <v>651</v>
      </c>
      <c r="F137" s="2" t="s">
        <v>1385</v>
      </c>
      <c r="G137" s="2" t="s">
        <v>1493</v>
      </c>
      <c r="H137" s="2" t="s">
        <v>1331</v>
      </c>
    </row>
    <row r="138" customFormat="false" ht="15" hidden="false" customHeight="false" outlineLevel="0" collapsed="false">
      <c r="A138" s="2" t="s">
        <v>652</v>
      </c>
      <c r="B138" s="2" t="s">
        <v>651</v>
      </c>
      <c r="C138" s="2" t="s">
        <v>804</v>
      </c>
      <c r="D138" s="2" t="s">
        <v>840</v>
      </c>
      <c r="E138" s="2" t="s">
        <v>839</v>
      </c>
      <c r="F138" s="2" t="s">
        <v>1494</v>
      </c>
      <c r="G138" s="2"/>
      <c r="H138" s="2" t="s">
        <v>1387</v>
      </c>
    </row>
    <row r="139" customFormat="false" ht="15" hidden="false" customHeight="false" outlineLevel="0" collapsed="false">
      <c r="A139" s="2" t="s">
        <v>652</v>
      </c>
      <c r="B139" s="2" t="s">
        <v>651</v>
      </c>
      <c r="C139" s="2" t="s">
        <v>1342</v>
      </c>
      <c r="D139" s="2" t="s">
        <v>659</v>
      </c>
      <c r="E139" s="2" t="s">
        <v>658</v>
      </c>
      <c r="F139" s="2" t="s">
        <v>1334</v>
      </c>
      <c r="G139" s="2"/>
      <c r="H139" s="2" t="s">
        <v>1331</v>
      </c>
    </row>
    <row r="140" customFormat="false" ht="15" hidden="false" customHeight="false" outlineLevel="0" collapsed="false">
      <c r="A140" s="2" t="s">
        <v>659</v>
      </c>
      <c r="B140" s="2" t="s">
        <v>658</v>
      </c>
      <c r="C140" s="2" t="s">
        <v>1454</v>
      </c>
      <c r="D140" s="2" t="s">
        <v>55</v>
      </c>
      <c r="E140" s="2" t="s">
        <v>54</v>
      </c>
      <c r="F140" s="2" t="s">
        <v>1334</v>
      </c>
      <c r="G140" s="2" t="s">
        <v>1495</v>
      </c>
      <c r="H140" s="2" t="s">
        <v>1387</v>
      </c>
    </row>
    <row r="141" customFormat="false" ht="15" hidden="false" customHeight="false" outlineLevel="0" collapsed="false">
      <c r="A141" s="2" t="s">
        <v>347</v>
      </c>
      <c r="B141" s="2" t="s">
        <v>346</v>
      </c>
      <c r="C141" s="2" t="s">
        <v>1441</v>
      </c>
      <c r="D141" s="2" t="s">
        <v>659</v>
      </c>
      <c r="E141" s="2" t="s">
        <v>658</v>
      </c>
      <c r="F141" s="2" t="s">
        <v>1334</v>
      </c>
      <c r="G141" s="2"/>
      <c r="H141" s="2" t="s">
        <v>1331</v>
      </c>
    </row>
    <row r="142" customFormat="false" ht="15" hidden="false" customHeight="false" outlineLevel="0" collapsed="false">
      <c r="A142" s="2" t="s">
        <v>358</v>
      </c>
      <c r="B142" s="2" t="s">
        <v>357</v>
      </c>
      <c r="C142" s="2" t="s">
        <v>1441</v>
      </c>
      <c r="D142" s="2" t="s">
        <v>659</v>
      </c>
      <c r="E142" s="2" t="s">
        <v>658</v>
      </c>
      <c r="F142" s="2" t="s">
        <v>1334</v>
      </c>
      <c r="G142" s="2" t="s">
        <v>1496</v>
      </c>
      <c r="H142" s="2" t="s">
        <v>1331</v>
      </c>
    </row>
    <row r="143" customFormat="false" ht="15" hidden="false" customHeight="false" outlineLevel="0" collapsed="false">
      <c r="A143" s="2" t="s">
        <v>391</v>
      </c>
      <c r="B143" s="2" t="s">
        <v>390</v>
      </c>
      <c r="C143" s="2" t="s">
        <v>1441</v>
      </c>
      <c r="D143" s="2" t="s">
        <v>659</v>
      </c>
      <c r="E143" s="2" t="s">
        <v>658</v>
      </c>
      <c r="F143" s="2" t="s">
        <v>1334</v>
      </c>
      <c r="G143" s="2" t="s">
        <v>1497</v>
      </c>
      <c r="H143" s="2" t="s">
        <v>1331</v>
      </c>
    </row>
    <row r="144" customFormat="false" ht="15" hidden="false" customHeight="false" outlineLevel="0" collapsed="false">
      <c r="A144" s="2" t="s">
        <v>659</v>
      </c>
      <c r="B144" s="2" t="s">
        <v>658</v>
      </c>
      <c r="C144" s="2" t="s">
        <v>804</v>
      </c>
      <c r="D144" s="2" t="s">
        <v>840</v>
      </c>
      <c r="E144" s="2" t="s">
        <v>839</v>
      </c>
      <c r="F144" s="2" t="s">
        <v>1334</v>
      </c>
      <c r="G144" s="2"/>
      <c r="H144" s="2" t="s">
        <v>1387</v>
      </c>
    </row>
    <row r="145" customFormat="false" ht="15" hidden="false" customHeight="false" outlineLevel="0" collapsed="false">
      <c r="A145" s="2" t="s">
        <v>652</v>
      </c>
      <c r="B145" s="2" t="s">
        <v>651</v>
      </c>
      <c r="C145" s="2" t="s">
        <v>1342</v>
      </c>
      <c r="D145" s="2" t="s">
        <v>705</v>
      </c>
      <c r="E145" s="2" t="s">
        <v>704</v>
      </c>
      <c r="F145" s="2" t="s">
        <v>1498</v>
      </c>
      <c r="G145" s="2"/>
      <c r="H145" s="2" t="s">
        <v>1331</v>
      </c>
    </row>
    <row r="146" customFormat="false" ht="15" hidden="false" customHeight="false" outlineLevel="0" collapsed="false">
      <c r="A146" s="2" t="s">
        <v>652</v>
      </c>
      <c r="B146" s="2" t="s">
        <v>651</v>
      </c>
      <c r="C146" s="2" t="s">
        <v>1342</v>
      </c>
      <c r="D146" s="2" t="s">
        <v>717</v>
      </c>
      <c r="E146" s="2" t="s">
        <v>716</v>
      </c>
      <c r="F146" s="2" t="s">
        <v>1410</v>
      </c>
      <c r="G146" s="2"/>
      <c r="H146" s="2" t="s">
        <v>1331</v>
      </c>
    </row>
    <row r="147" customFormat="false" ht="15" hidden="false" customHeight="false" outlineLevel="0" collapsed="false">
      <c r="A147" s="2" t="s">
        <v>705</v>
      </c>
      <c r="B147" s="2" t="s">
        <v>704</v>
      </c>
      <c r="C147" s="2" t="s">
        <v>1499</v>
      </c>
      <c r="D147" s="2" t="s">
        <v>55</v>
      </c>
      <c r="E147" s="2" t="s">
        <v>54</v>
      </c>
      <c r="F147" s="2" t="s">
        <v>1498</v>
      </c>
      <c r="G147" s="2" t="s">
        <v>1500</v>
      </c>
      <c r="H147" s="2" t="s">
        <v>1387</v>
      </c>
    </row>
    <row r="148" customFormat="false" ht="15" hidden="false" customHeight="false" outlineLevel="0" collapsed="false">
      <c r="A148" s="2" t="s">
        <v>717</v>
      </c>
      <c r="B148" s="2" t="s">
        <v>716</v>
      </c>
      <c r="C148" s="2" t="s">
        <v>1454</v>
      </c>
      <c r="D148" s="2" t="s">
        <v>55</v>
      </c>
      <c r="E148" s="2" t="s">
        <v>54</v>
      </c>
      <c r="F148" s="2" t="s">
        <v>1501</v>
      </c>
      <c r="G148" s="2" t="s">
        <v>1502</v>
      </c>
      <c r="H148" s="2" t="s">
        <v>1387</v>
      </c>
    </row>
    <row r="149" customFormat="false" ht="15" hidden="false" customHeight="false" outlineLevel="0" collapsed="false">
      <c r="A149" s="2" t="s">
        <v>358</v>
      </c>
      <c r="B149" s="2" t="s">
        <v>357</v>
      </c>
      <c r="C149" s="2" t="s">
        <v>1441</v>
      </c>
      <c r="D149" s="2" t="s">
        <v>705</v>
      </c>
      <c r="E149" s="2" t="s">
        <v>704</v>
      </c>
      <c r="F149" s="2" t="s">
        <v>1498</v>
      </c>
      <c r="G149" s="2" t="s">
        <v>1493</v>
      </c>
      <c r="H149" s="2" t="s">
        <v>1331</v>
      </c>
    </row>
    <row r="150" customFormat="false" ht="15" hidden="false" customHeight="false" outlineLevel="0" collapsed="false">
      <c r="A150" s="2" t="s">
        <v>413</v>
      </c>
      <c r="B150" s="2" t="s">
        <v>412</v>
      </c>
      <c r="C150" s="2" t="s">
        <v>1441</v>
      </c>
      <c r="D150" s="2" t="s">
        <v>705</v>
      </c>
      <c r="E150" s="2" t="s">
        <v>704</v>
      </c>
      <c r="F150" s="2" t="s">
        <v>1498</v>
      </c>
      <c r="G150" s="2" t="s">
        <v>1493</v>
      </c>
      <c r="H150" s="2" t="s">
        <v>1331</v>
      </c>
    </row>
    <row r="151" customFormat="false" ht="15" hidden="false" customHeight="false" outlineLevel="0" collapsed="false">
      <c r="A151" s="2" t="s">
        <v>358</v>
      </c>
      <c r="B151" s="2" t="s">
        <v>357</v>
      </c>
      <c r="C151" s="2" t="s">
        <v>1441</v>
      </c>
      <c r="D151" s="2" t="s">
        <v>717</v>
      </c>
      <c r="E151" s="2" t="s">
        <v>716</v>
      </c>
      <c r="F151" s="2" t="s">
        <v>1501</v>
      </c>
      <c r="G151" s="2" t="s">
        <v>1493</v>
      </c>
      <c r="H151" s="2" t="s">
        <v>1331</v>
      </c>
    </row>
    <row r="152" customFormat="false" ht="15" hidden="false" customHeight="false" outlineLevel="0" collapsed="false">
      <c r="A152" s="2" t="s">
        <v>413</v>
      </c>
      <c r="B152" s="2" t="s">
        <v>412</v>
      </c>
      <c r="C152" s="2" t="s">
        <v>1441</v>
      </c>
      <c r="D152" s="2" t="s">
        <v>717</v>
      </c>
      <c r="E152" s="2" t="s">
        <v>716</v>
      </c>
      <c r="F152" s="2" t="s">
        <v>1501</v>
      </c>
      <c r="G152" s="2" t="s">
        <v>1493</v>
      </c>
      <c r="H152" s="2" t="s">
        <v>1331</v>
      </c>
    </row>
    <row r="153" customFormat="false" ht="23.85" hidden="false" customHeight="false" outlineLevel="0" collapsed="false">
      <c r="A153" s="2" t="s">
        <v>652</v>
      </c>
      <c r="B153" s="2" t="s">
        <v>651</v>
      </c>
      <c r="C153" s="2" t="s">
        <v>1384</v>
      </c>
      <c r="D153" s="2" t="s">
        <v>1253</v>
      </c>
      <c r="E153" s="2" t="s">
        <v>1252</v>
      </c>
      <c r="F153" s="2" t="s">
        <v>1334</v>
      </c>
      <c r="G153" s="2" t="s">
        <v>1503</v>
      </c>
      <c r="H153" s="2" t="s">
        <v>1387</v>
      </c>
    </row>
    <row r="154" customFormat="false" ht="15" hidden="false" customHeight="false" outlineLevel="0" collapsed="false">
      <c r="A154" s="2" t="s">
        <v>686</v>
      </c>
      <c r="B154" s="2" t="s">
        <v>685</v>
      </c>
      <c r="C154" s="2" t="s">
        <v>1454</v>
      </c>
      <c r="D154" s="2" t="s">
        <v>55</v>
      </c>
      <c r="E154" s="2" t="s">
        <v>54</v>
      </c>
      <c r="F154" s="2" t="s">
        <v>1504</v>
      </c>
      <c r="G154" s="2" t="s">
        <v>1505</v>
      </c>
      <c r="H154" s="2" t="s">
        <v>1387</v>
      </c>
    </row>
    <row r="155" customFormat="false" ht="15" hidden="false" customHeight="false" outlineLevel="0" collapsed="false">
      <c r="A155" s="2" t="s">
        <v>358</v>
      </c>
      <c r="B155" s="2" t="s">
        <v>357</v>
      </c>
      <c r="C155" s="2" t="s">
        <v>1441</v>
      </c>
      <c r="D155" s="2" t="s">
        <v>686</v>
      </c>
      <c r="E155" s="2" t="s">
        <v>685</v>
      </c>
      <c r="F155" s="2" t="s">
        <v>1504</v>
      </c>
      <c r="G155" s="2"/>
      <c r="H155" s="2" t="s">
        <v>1331</v>
      </c>
    </row>
    <row r="156" customFormat="false" ht="15" hidden="false" customHeight="false" outlineLevel="0" collapsed="false">
      <c r="A156" s="2" t="s">
        <v>413</v>
      </c>
      <c r="B156" s="2" t="s">
        <v>412</v>
      </c>
      <c r="C156" s="2" t="s">
        <v>1441</v>
      </c>
      <c r="D156" s="2" t="s">
        <v>686</v>
      </c>
      <c r="E156" s="2" t="s">
        <v>685</v>
      </c>
      <c r="F156" s="2" t="s">
        <v>1504</v>
      </c>
      <c r="G156" s="2"/>
      <c r="H156" s="2" t="s">
        <v>1331</v>
      </c>
    </row>
    <row r="157" customFormat="false" ht="15" hidden="false" customHeight="false" outlineLevel="0" collapsed="false">
      <c r="A157" s="2" t="s">
        <v>686</v>
      </c>
      <c r="B157" s="2" t="s">
        <v>685</v>
      </c>
      <c r="C157" s="2" t="s">
        <v>804</v>
      </c>
      <c r="D157" s="2" t="s">
        <v>840</v>
      </c>
      <c r="E157" s="2" t="s">
        <v>839</v>
      </c>
      <c r="F157" s="2" t="s">
        <v>1498</v>
      </c>
      <c r="G157" s="2"/>
      <c r="H157" s="2" t="s">
        <v>1387</v>
      </c>
    </row>
    <row r="158" customFormat="false" ht="15" hidden="false" customHeight="false" outlineLevel="0" collapsed="false">
      <c r="A158" s="2" t="s">
        <v>686</v>
      </c>
      <c r="B158" s="2" t="s">
        <v>685</v>
      </c>
      <c r="C158" s="2" t="s">
        <v>1342</v>
      </c>
      <c r="D158" s="2" t="s">
        <v>652</v>
      </c>
      <c r="E158" s="2" t="s">
        <v>651</v>
      </c>
      <c r="F158" s="2" t="s">
        <v>1498</v>
      </c>
      <c r="G158" s="2" t="s">
        <v>1506</v>
      </c>
      <c r="H158" s="2" t="s">
        <v>1331</v>
      </c>
    </row>
    <row r="159" customFormat="false" ht="15" hidden="false" customHeight="false" outlineLevel="0" collapsed="false">
      <c r="A159" s="2" t="s">
        <v>671</v>
      </c>
      <c r="B159" s="2" t="s">
        <v>670</v>
      </c>
      <c r="C159" s="2" t="s">
        <v>1454</v>
      </c>
      <c r="D159" s="2" t="s">
        <v>55</v>
      </c>
      <c r="E159" s="2" t="s">
        <v>54</v>
      </c>
      <c r="F159" s="2" t="s">
        <v>1507</v>
      </c>
      <c r="G159" s="2" t="s">
        <v>1508</v>
      </c>
      <c r="H159" s="2" t="s">
        <v>1387</v>
      </c>
    </row>
    <row r="160" customFormat="false" ht="15" hidden="false" customHeight="false" outlineLevel="0" collapsed="false">
      <c r="A160" s="2" t="s">
        <v>671</v>
      </c>
      <c r="B160" s="2" t="s">
        <v>670</v>
      </c>
      <c r="C160" s="2" t="s">
        <v>1342</v>
      </c>
      <c r="D160" s="2" t="s">
        <v>677</v>
      </c>
      <c r="E160" s="2" t="s">
        <v>676</v>
      </c>
      <c r="F160" s="2" t="s">
        <v>1507</v>
      </c>
      <c r="G160" s="2"/>
      <c r="H160" s="2" t="s">
        <v>1331</v>
      </c>
    </row>
    <row r="161" customFormat="false" ht="15" hidden="false" customHeight="false" outlineLevel="0" collapsed="false">
      <c r="A161" s="2" t="s">
        <v>677</v>
      </c>
      <c r="B161" s="2" t="s">
        <v>676</v>
      </c>
      <c r="C161" s="2" t="s">
        <v>1454</v>
      </c>
      <c r="D161" s="2" t="s">
        <v>55</v>
      </c>
      <c r="E161" s="2" t="s">
        <v>54</v>
      </c>
      <c r="F161" s="2" t="s">
        <v>1507</v>
      </c>
      <c r="G161" s="2" t="s">
        <v>1509</v>
      </c>
      <c r="H161" s="2" t="s">
        <v>1387</v>
      </c>
    </row>
    <row r="162" customFormat="false" ht="15" hidden="false" customHeight="false" outlineLevel="0" collapsed="false">
      <c r="A162" s="2" t="s">
        <v>401</v>
      </c>
      <c r="B162" s="2" t="s">
        <v>400</v>
      </c>
      <c r="C162" s="2" t="s">
        <v>1441</v>
      </c>
      <c r="D162" s="2" t="s">
        <v>677</v>
      </c>
      <c r="E162" s="2" t="s">
        <v>676</v>
      </c>
      <c r="F162" s="2" t="s">
        <v>1507</v>
      </c>
      <c r="G162" s="2"/>
      <c r="H162" s="2" t="s">
        <v>1331</v>
      </c>
    </row>
    <row r="163" customFormat="false" ht="15" hidden="false" customHeight="false" outlineLevel="0" collapsed="false">
      <c r="A163" s="2" t="s">
        <v>401</v>
      </c>
      <c r="B163" s="2" t="s">
        <v>400</v>
      </c>
      <c r="C163" s="2" t="s">
        <v>1441</v>
      </c>
      <c r="D163" s="2" t="s">
        <v>671</v>
      </c>
      <c r="E163" s="2" t="s">
        <v>670</v>
      </c>
      <c r="F163" s="2" t="s">
        <v>1443</v>
      </c>
      <c r="G163" s="2"/>
      <c r="H163" s="2" t="s">
        <v>1331</v>
      </c>
    </row>
    <row r="164" customFormat="false" ht="15" hidden="false" customHeight="false" outlineLevel="0" collapsed="false">
      <c r="A164" s="2" t="s">
        <v>674</v>
      </c>
      <c r="B164" s="2" t="s">
        <v>673</v>
      </c>
      <c r="C164" s="2" t="s">
        <v>1454</v>
      </c>
      <c r="D164" s="2" t="s">
        <v>55</v>
      </c>
      <c r="E164" s="2" t="s">
        <v>54</v>
      </c>
      <c r="F164" s="2" t="s">
        <v>1507</v>
      </c>
      <c r="G164" s="2" t="s">
        <v>1510</v>
      </c>
      <c r="H164" s="2" t="s">
        <v>1387</v>
      </c>
    </row>
    <row r="165" customFormat="false" ht="15" hidden="false" customHeight="false" outlineLevel="0" collapsed="false">
      <c r="A165" s="2" t="s">
        <v>674</v>
      </c>
      <c r="B165" s="2" t="s">
        <v>673</v>
      </c>
      <c r="C165" s="2" t="s">
        <v>1342</v>
      </c>
      <c r="D165" s="2" t="s">
        <v>701</v>
      </c>
      <c r="E165" s="2" t="s">
        <v>700</v>
      </c>
      <c r="F165" s="2" t="s">
        <v>1498</v>
      </c>
      <c r="G165" s="2"/>
      <c r="H165" s="2" t="s">
        <v>1331</v>
      </c>
    </row>
    <row r="166" customFormat="false" ht="15" hidden="false" customHeight="false" outlineLevel="0" collapsed="false">
      <c r="A166" s="2" t="s">
        <v>701</v>
      </c>
      <c r="B166" s="2" t="s">
        <v>700</v>
      </c>
      <c r="C166" s="2" t="s">
        <v>1454</v>
      </c>
      <c r="D166" s="2" t="s">
        <v>55</v>
      </c>
      <c r="E166" s="2" t="s">
        <v>54</v>
      </c>
      <c r="F166" s="2" t="s">
        <v>1507</v>
      </c>
      <c r="G166" s="2" t="s">
        <v>1511</v>
      </c>
      <c r="H166" s="2" t="s">
        <v>1387</v>
      </c>
    </row>
    <row r="167" customFormat="false" ht="15" hidden="false" customHeight="false" outlineLevel="0" collapsed="false">
      <c r="A167" s="2" t="s">
        <v>664</v>
      </c>
      <c r="B167" s="2" t="s">
        <v>663</v>
      </c>
      <c r="C167" s="2" t="s">
        <v>1454</v>
      </c>
      <c r="D167" s="2" t="s">
        <v>55</v>
      </c>
      <c r="E167" s="2" t="s">
        <v>54</v>
      </c>
      <c r="F167" s="2" t="s">
        <v>1507</v>
      </c>
      <c r="G167" s="2" t="s">
        <v>1512</v>
      </c>
      <c r="H167" s="2" t="s">
        <v>1387</v>
      </c>
    </row>
    <row r="168" customFormat="false" ht="15" hidden="false" customHeight="false" outlineLevel="0" collapsed="false">
      <c r="A168" s="2" t="s">
        <v>664</v>
      </c>
      <c r="B168" s="2" t="s">
        <v>663</v>
      </c>
      <c r="C168" s="2" t="s">
        <v>1342</v>
      </c>
      <c r="D168" s="2" t="s">
        <v>682</v>
      </c>
      <c r="E168" s="2" t="s">
        <v>681</v>
      </c>
      <c r="F168" s="2" t="s">
        <v>1507</v>
      </c>
      <c r="G168" s="2"/>
      <c r="H168" s="2" t="s">
        <v>1331</v>
      </c>
    </row>
    <row r="169" customFormat="false" ht="15" hidden="false" customHeight="false" outlineLevel="0" collapsed="false">
      <c r="A169" s="2" t="s">
        <v>682</v>
      </c>
      <c r="B169" s="2" t="s">
        <v>681</v>
      </c>
      <c r="C169" s="2" t="s">
        <v>1454</v>
      </c>
      <c r="D169" s="2" t="s">
        <v>55</v>
      </c>
      <c r="E169" s="2" t="s">
        <v>54</v>
      </c>
      <c r="F169" s="2" t="s">
        <v>1507</v>
      </c>
      <c r="G169" s="2" t="s">
        <v>1513</v>
      </c>
      <c r="H169" s="2" t="s">
        <v>1387</v>
      </c>
    </row>
    <row r="170" customFormat="false" ht="15" hidden="false" customHeight="false" outlineLevel="0" collapsed="false">
      <c r="A170" s="2" t="s">
        <v>664</v>
      </c>
      <c r="B170" s="2" t="s">
        <v>663</v>
      </c>
      <c r="C170" s="2" t="s">
        <v>1454</v>
      </c>
      <c r="D170" s="2" t="s">
        <v>55</v>
      </c>
      <c r="E170" s="2" t="s">
        <v>54</v>
      </c>
      <c r="F170" s="2" t="s">
        <v>1514</v>
      </c>
      <c r="G170" s="2" t="s">
        <v>1515</v>
      </c>
      <c r="H170" s="2" t="s">
        <v>1387</v>
      </c>
    </row>
    <row r="171" customFormat="false" ht="15" hidden="false" customHeight="false" outlineLevel="0" collapsed="false">
      <c r="A171" s="2" t="s">
        <v>664</v>
      </c>
      <c r="B171" s="2" t="s">
        <v>663</v>
      </c>
      <c r="C171" s="2" t="s">
        <v>1342</v>
      </c>
      <c r="D171" s="2" t="s">
        <v>722</v>
      </c>
      <c r="E171" s="2" t="s">
        <v>721</v>
      </c>
      <c r="F171" s="2" t="s">
        <v>1516</v>
      </c>
      <c r="G171" s="2"/>
      <c r="H171" s="2" t="s">
        <v>1331</v>
      </c>
    </row>
    <row r="172" customFormat="false" ht="15" hidden="false" customHeight="false" outlineLevel="0" collapsed="false">
      <c r="A172" s="2" t="s">
        <v>722</v>
      </c>
      <c r="B172" s="2" t="s">
        <v>721</v>
      </c>
      <c r="C172" s="2" t="s">
        <v>1454</v>
      </c>
      <c r="D172" s="2" t="s">
        <v>55</v>
      </c>
      <c r="E172" s="2" t="s">
        <v>54</v>
      </c>
      <c r="F172" s="2" t="s">
        <v>1514</v>
      </c>
      <c r="G172" s="2" t="s">
        <v>1517</v>
      </c>
      <c r="H172" s="2" t="s">
        <v>1387</v>
      </c>
    </row>
    <row r="173" customFormat="false" ht="15" hidden="false" customHeight="false" outlineLevel="0" collapsed="false">
      <c r="A173" s="2" t="s">
        <v>439</v>
      </c>
      <c r="B173" s="2" t="s">
        <v>438</v>
      </c>
      <c r="C173" s="2" t="s">
        <v>1441</v>
      </c>
      <c r="D173" s="2" t="s">
        <v>722</v>
      </c>
      <c r="E173" s="2" t="s">
        <v>721</v>
      </c>
      <c r="F173" s="2" t="s">
        <v>1514</v>
      </c>
      <c r="G173" s="2" t="s">
        <v>1518</v>
      </c>
      <c r="H173" s="2" t="s">
        <v>1331</v>
      </c>
    </row>
    <row r="174" customFormat="false" ht="15" hidden="false" customHeight="false" outlineLevel="0" collapsed="false">
      <c r="A174" s="2" t="s">
        <v>439</v>
      </c>
      <c r="B174" s="2" t="s">
        <v>438</v>
      </c>
      <c r="C174" s="2" t="s">
        <v>1349</v>
      </c>
      <c r="D174" s="2" t="s">
        <v>55</v>
      </c>
      <c r="E174" s="2" t="s">
        <v>54</v>
      </c>
      <c r="F174" s="2" t="s">
        <v>1514</v>
      </c>
      <c r="G174" s="2" t="s">
        <v>1519</v>
      </c>
      <c r="H174" s="2" t="s">
        <v>1331</v>
      </c>
    </row>
    <row r="175" customFormat="false" ht="15" hidden="false" customHeight="false" outlineLevel="0" collapsed="false">
      <c r="A175" s="2" t="s">
        <v>439</v>
      </c>
      <c r="B175" s="2" t="s">
        <v>438</v>
      </c>
      <c r="C175" s="2" t="s">
        <v>1441</v>
      </c>
      <c r="D175" s="2" t="s">
        <v>664</v>
      </c>
      <c r="E175" s="2" t="s">
        <v>663</v>
      </c>
      <c r="F175" s="2" t="s">
        <v>1514</v>
      </c>
      <c r="G175" s="2"/>
      <c r="H175" s="2" t="s">
        <v>1331</v>
      </c>
    </row>
    <row r="176" customFormat="false" ht="15" hidden="false" customHeight="false" outlineLevel="0" collapsed="false">
      <c r="A176" s="2" t="s">
        <v>690</v>
      </c>
      <c r="B176" s="2" t="s">
        <v>689</v>
      </c>
      <c r="C176" s="2" t="s">
        <v>1454</v>
      </c>
      <c r="D176" s="2" t="s">
        <v>55</v>
      </c>
      <c r="E176" s="2" t="s">
        <v>54</v>
      </c>
      <c r="F176" s="2" t="s">
        <v>1498</v>
      </c>
      <c r="G176" s="2" t="s">
        <v>1520</v>
      </c>
      <c r="H176" s="2" t="s">
        <v>1387</v>
      </c>
    </row>
    <row r="177" customFormat="false" ht="15" hidden="false" customHeight="false" outlineLevel="0" collapsed="false">
      <c r="A177" s="2" t="s">
        <v>364</v>
      </c>
      <c r="B177" s="2" t="s">
        <v>363</v>
      </c>
      <c r="C177" s="2" t="s">
        <v>1441</v>
      </c>
      <c r="D177" s="2" t="s">
        <v>690</v>
      </c>
      <c r="E177" s="2" t="s">
        <v>689</v>
      </c>
      <c r="F177" s="2" t="s">
        <v>1498</v>
      </c>
      <c r="G177" s="2" t="s">
        <v>1521</v>
      </c>
      <c r="H177" s="2" t="s">
        <v>1331</v>
      </c>
    </row>
    <row r="178" customFormat="false" ht="15" hidden="false" customHeight="false" outlineLevel="0" collapsed="false">
      <c r="A178" s="2" t="s">
        <v>386</v>
      </c>
      <c r="B178" s="2" t="s">
        <v>385</v>
      </c>
      <c r="C178" s="2" t="s">
        <v>1441</v>
      </c>
      <c r="D178" s="2" t="s">
        <v>690</v>
      </c>
      <c r="E178" s="2" t="s">
        <v>689</v>
      </c>
      <c r="F178" s="2" t="s">
        <v>1498</v>
      </c>
      <c r="G178" s="2" t="s">
        <v>1521</v>
      </c>
      <c r="H178" s="2" t="s">
        <v>1331</v>
      </c>
    </row>
    <row r="179" customFormat="false" ht="15" hidden="false" customHeight="false" outlineLevel="0" collapsed="false">
      <c r="A179" s="2" t="s">
        <v>668</v>
      </c>
      <c r="B179" s="2" t="s">
        <v>667</v>
      </c>
      <c r="C179" s="2" t="s">
        <v>1499</v>
      </c>
      <c r="D179" s="2" t="s">
        <v>55</v>
      </c>
      <c r="E179" s="2" t="s">
        <v>54</v>
      </c>
      <c r="F179" s="2" t="s">
        <v>1507</v>
      </c>
      <c r="G179" s="2" t="s">
        <v>1522</v>
      </c>
      <c r="H179" s="2" t="s">
        <v>1387</v>
      </c>
    </row>
    <row r="180" customFormat="false" ht="23.85" hidden="false" customHeight="false" outlineLevel="0" collapsed="false">
      <c r="A180" s="2" t="s">
        <v>693</v>
      </c>
      <c r="B180" s="2" t="s">
        <v>692</v>
      </c>
      <c r="C180" s="2" t="s">
        <v>1454</v>
      </c>
      <c r="D180" s="2" t="s">
        <v>55</v>
      </c>
      <c r="E180" s="2" t="s">
        <v>54</v>
      </c>
      <c r="F180" s="2" t="s">
        <v>1498</v>
      </c>
      <c r="G180" s="2" t="s">
        <v>1523</v>
      </c>
      <c r="H180" s="2" t="s">
        <v>1387</v>
      </c>
    </row>
    <row r="181" customFormat="false" ht="15" hidden="false" customHeight="false" outlineLevel="0" collapsed="false">
      <c r="A181" s="2" t="s">
        <v>693</v>
      </c>
      <c r="B181" s="2" t="s">
        <v>692</v>
      </c>
      <c r="C181" s="2" t="s">
        <v>1499</v>
      </c>
      <c r="D181" s="2" t="s">
        <v>55</v>
      </c>
      <c r="E181" s="2" t="s">
        <v>54</v>
      </c>
      <c r="F181" s="2" t="s">
        <v>1375</v>
      </c>
      <c r="G181" s="2" t="s">
        <v>1524</v>
      </c>
      <c r="H181" s="2" t="s">
        <v>1387</v>
      </c>
    </row>
    <row r="182" customFormat="false" ht="15" hidden="false" customHeight="false" outlineLevel="0" collapsed="false">
      <c r="A182" s="2" t="s">
        <v>340</v>
      </c>
      <c r="B182" s="2" t="s">
        <v>339</v>
      </c>
      <c r="C182" s="2" t="s">
        <v>1441</v>
      </c>
      <c r="D182" s="2" t="s">
        <v>693</v>
      </c>
      <c r="E182" s="2" t="s">
        <v>692</v>
      </c>
      <c r="F182" s="2" t="s">
        <v>1525</v>
      </c>
      <c r="G182" s="2" t="s">
        <v>1526</v>
      </c>
      <c r="H182" s="2" t="s">
        <v>1331</v>
      </c>
    </row>
    <row r="183" customFormat="false" ht="15" hidden="false" customHeight="false" outlineLevel="0" collapsed="false">
      <c r="A183" s="2" t="s">
        <v>710</v>
      </c>
      <c r="B183" s="2" t="s">
        <v>709</v>
      </c>
      <c r="C183" s="2" t="s">
        <v>1454</v>
      </c>
      <c r="D183" s="2" t="s">
        <v>55</v>
      </c>
      <c r="E183" s="2" t="s">
        <v>54</v>
      </c>
      <c r="F183" s="2" t="s">
        <v>1527</v>
      </c>
      <c r="G183" s="2" t="s">
        <v>1528</v>
      </c>
      <c r="H183" s="2" t="s">
        <v>1387</v>
      </c>
    </row>
    <row r="184" customFormat="false" ht="15" hidden="false" customHeight="false" outlineLevel="0" collapsed="false">
      <c r="A184" s="2" t="s">
        <v>714</v>
      </c>
      <c r="B184" s="2" t="s">
        <v>713</v>
      </c>
      <c r="C184" s="2" t="s">
        <v>1454</v>
      </c>
      <c r="D184" s="2" t="s">
        <v>55</v>
      </c>
      <c r="E184" s="2" t="s">
        <v>54</v>
      </c>
      <c r="F184" s="2" t="s">
        <v>1410</v>
      </c>
      <c r="G184" s="2" t="s">
        <v>1529</v>
      </c>
      <c r="H184" s="2" t="s">
        <v>1387</v>
      </c>
    </row>
    <row r="185" customFormat="false" ht="15" hidden="false" customHeight="false" outlineLevel="0" collapsed="false">
      <c r="A185" s="2" t="s">
        <v>430</v>
      </c>
      <c r="B185" s="2" t="s">
        <v>429</v>
      </c>
      <c r="C185" s="2" t="s">
        <v>1441</v>
      </c>
      <c r="D185" s="2" t="s">
        <v>714</v>
      </c>
      <c r="E185" s="2" t="s">
        <v>713</v>
      </c>
      <c r="F185" s="2" t="s">
        <v>1410</v>
      </c>
      <c r="G185" s="2" t="s">
        <v>1530</v>
      </c>
      <c r="H185" s="2" t="s">
        <v>1331</v>
      </c>
    </row>
    <row r="186" customFormat="false" ht="15" hidden="false" customHeight="false" outlineLevel="0" collapsed="false">
      <c r="A186" s="2" t="s">
        <v>726</v>
      </c>
      <c r="B186" s="2" t="s">
        <v>725</v>
      </c>
      <c r="C186" s="2" t="s">
        <v>1454</v>
      </c>
      <c r="D186" s="2" t="s">
        <v>55</v>
      </c>
      <c r="E186" s="2" t="s">
        <v>54</v>
      </c>
      <c r="F186" s="2" t="s">
        <v>1398</v>
      </c>
      <c r="G186" s="2" t="s">
        <v>1531</v>
      </c>
      <c r="H186" s="2" t="s">
        <v>1387</v>
      </c>
    </row>
    <row r="187" customFormat="false" ht="15" hidden="false" customHeight="false" outlineLevel="0" collapsed="false">
      <c r="A187" s="2" t="s">
        <v>445</v>
      </c>
      <c r="B187" s="2" t="s">
        <v>444</v>
      </c>
      <c r="C187" s="2" t="s">
        <v>1441</v>
      </c>
      <c r="D187" s="2" t="s">
        <v>726</v>
      </c>
      <c r="E187" s="2" t="s">
        <v>725</v>
      </c>
      <c r="F187" s="2" t="s">
        <v>1398</v>
      </c>
      <c r="G187" s="2"/>
      <c r="H187" s="2" t="s">
        <v>1331</v>
      </c>
    </row>
    <row r="188" customFormat="false" ht="15" hidden="false" customHeight="false" outlineLevel="0" collapsed="false">
      <c r="A188" s="2" t="s">
        <v>729</v>
      </c>
      <c r="B188" s="2" t="s">
        <v>728</v>
      </c>
      <c r="C188" s="2" t="s">
        <v>1454</v>
      </c>
      <c r="D188" s="2" t="s">
        <v>55</v>
      </c>
      <c r="E188" s="2" t="s">
        <v>54</v>
      </c>
      <c r="F188" s="2" t="s">
        <v>1400</v>
      </c>
      <c r="G188" s="2" t="s">
        <v>1532</v>
      </c>
      <c r="H188" s="2" t="s">
        <v>1387</v>
      </c>
    </row>
    <row r="189" customFormat="false" ht="15" hidden="false" customHeight="false" outlineLevel="0" collapsed="false">
      <c r="A189" s="2" t="s">
        <v>452</v>
      </c>
      <c r="B189" s="2" t="s">
        <v>451</v>
      </c>
      <c r="C189" s="2" t="s">
        <v>1441</v>
      </c>
      <c r="D189" s="2" t="s">
        <v>729</v>
      </c>
      <c r="E189" s="2" t="s">
        <v>728</v>
      </c>
      <c r="F189" s="2" t="s">
        <v>1400</v>
      </c>
      <c r="G189" s="2"/>
      <c r="H189" s="2" t="s">
        <v>1331</v>
      </c>
    </row>
    <row r="190" customFormat="false" ht="23.85" hidden="false" customHeight="false" outlineLevel="0" collapsed="false">
      <c r="A190" s="2" t="s">
        <v>732</v>
      </c>
      <c r="B190" s="2" t="s">
        <v>731</v>
      </c>
      <c r="C190" s="2" t="s">
        <v>1454</v>
      </c>
      <c r="D190" s="2" t="s">
        <v>55</v>
      </c>
      <c r="E190" s="2" t="s">
        <v>54</v>
      </c>
      <c r="F190" s="2" t="s">
        <v>1533</v>
      </c>
      <c r="G190" s="2" t="s">
        <v>1534</v>
      </c>
      <c r="H190" s="2" t="s">
        <v>1387</v>
      </c>
    </row>
    <row r="191" customFormat="false" ht="23.85" hidden="false" customHeight="false" outlineLevel="0" collapsed="false">
      <c r="A191" s="2" t="s">
        <v>732</v>
      </c>
      <c r="B191" s="2" t="s">
        <v>731</v>
      </c>
      <c r="C191" s="2" t="s">
        <v>1342</v>
      </c>
      <c r="D191" s="2" t="s">
        <v>735</v>
      </c>
      <c r="E191" s="2" t="s">
        <v>734</v>
      </c>
      <c r="F191" s="2" t="s">
        <v>1375</v>
      </c>
      <c r="G191" s="2"/>
      <c r="H191" s="2" t="s">
        <v>1331</v>
      </c>
    </row>
    <row r="192" customFormat="false" ht="15" hidden="false" customHeight="false" outlineLevel="0" collapsed="false">
      <c r="A192" s="2" t="s">
        <v>735</v>
      </c>
      <c r="B192" s="2" t="s">
        <v>734</v>
      </c>
      <c r="C192" s="2" t="s">
        <v>1454</v>
      </c>
      <c r="D192" s="2" t="s">
        <v>55</v>
      </c>
      <c r="E192" s="2" t="s">
        <v>54</v>
      </c>
      <c r="F192" s="2" t="s">
        <v>1375</v>
      </c>
      <c r="G192" s="2" t="s">
        <v>1535</v>
      </c>
      <c r="H192" s="2" t="s">
        <v>1387</v>
      </c>
    </row>
    <row r="193" customFormat="false" ht="15" hidden="false" customHeight="false" outlineLevel="0" collapsed="false">
      <c r="A193" s="2" t="s">
        <v>472</v>
      </c>
      <c r="B193" s="2" t="s">
        <v>471</v>
      </c>
      <c r="C193" s="2" t="s">
        <v>1441</v>
      </c>
      <c r="D193" s="2" t="s">
        <v>735</v>
      </c>
      <c r="E193" s="2" t="s">
        <v>734</v>
      </c>
      <c r="F193" s="2" t="s">
        <v>1375</v>
      </c>
      <c r="G193" s="2" t="s">
        <v>1536</v>
      </c>
      <c r="H193" s="2" t="s">
        <v>1331</v>
      </c>
    </row>
    <row r="194" customFormat="false" ht="23.85" hidden="false" customHeight="false" outlineLevel="0" collapsed="false">
      <c r="A194" s="2" t="s">
        <v>472</v>
      </c>
      <c r="B194" s="2" t="s">
        <v>471</v>
      </c>
      <c r="C194" s="2" t="s">
        <v>1441</v>
      </c>
      <c r="D194" s="2" t="s">
        <v>732</v>
      </c>
      <c r="E194" s="2" t="s">
        <v>731</v>
      </c>
      <c r="F194" s="2" t="s">
        <v>1533</v>
      </c>
      <c r="G194" s="2" t="s">
        <v>1468</v>
      </c>
      <c r="H194" s="2" t="s">
        <v>1331</v>
      </c>
    </row>
    <row r="195" customFormat="false" ht="15" hidden="false" customHeight="false" outlineLevel="0" collapsed="false">
      <c r="A195" s="2" t="s">
        <v>740</v>
      </c>
      <c r="B195" s="2" t="s">
        <v>739</v>
      </c>
      <c r="C195" s="2" t="s">
        <v>1454</v>
      </c>
      <c r="D195" s="2" t="s">
        <v>55</v>
      </c>
      <c r="E195" s="2" t="s">
        <v>54</v>
      </c>
      <c r="F195" s="2" t="s">
        <v>1408</v>
      </c>
      <c r="G195" s="2" t="s">
        <v>1537</v>
      </c>
      <c r="H195" s="2" t="s">
        <v>1387</v>
      </c>
    </row>
    <row r="196" customFormat="false" ht="15" hidden="false" customHeight="false" outlineLevel="0" collapsed="false">
      <c r="A196" s="2" t="s">
        <v>743</v>
      </c>
      <c r="B196" s="2" t="s">
        <v>742</v>
      </c>
      <c r="C196" s="2" t="s">
        <v>1454</v>
      </c>
      <c r="D196" s="2" t="s">
        <v>55</v>
      </c>
      <c r="E196" s="2" t="s">
        <v>54</v>
      </c>
      <c r="F196" s="2" t="s">
        <v>1408</v>
      </c>
      <c r="G196" s="2" t="s">
        <v>1538</v>
      </c>
      <c r="H196" s="2" t="s">
        <v>1387</v>
      </c>
    </row>
    <row r="197" customFormat="false" ht="15" hidden="false" customHeight="false" outlineLevel="0" collapsed="false">
      <c r="A197" s="2" t="s">
        <v>482</v>
      </c>
      <c r="B197" s="2" t="s">
        <v>481</v>
      </c>
      <c r="C197" s="2" t="s">
        <v>1441</v>
      </c>
      <c r="D197" s="2" t="s">
        <v>743</v>
      </c>
      <c r="E197" s="2" t="s">
        <v>742</v>
      </c>
      <c r="F197" s="2" t="s">
        <v>1408</v>
      </c>
      <c r="G197" s="2"/>
      <c r="H197" s="2" t="s">
        <v>1331</v>
      </c>
    </row>
    <row r="198" customFormat="false" ht="15" hidden="false" customHeight="false" outlineLevel="0" collapsed="false">
      <c r="A198" s="2" t="s">
        <v>747</v>
      </c>
      <c r="B198" s="2" t="s">
        <v>746</v>
      </c>
      <c r="C198" s="2" t="s">
        <v>1454</v>
      </c>
      <c r="D198" s="2" t="s">
        <v>55</v>
      </c>
      <c r="E198" s="2" t="s">
        <v>54</v>
      </c>
      <c r="F198" s="2" t="s">
        <v>1539</v>
      </c>
      <c r="G198" s="2" t="s">
        <v>1540</v>
      </c>
      <c r="H198" s="2" t="s">
        <v>1387</v>
      </c>
    </row>
    <row r="199" customFormat="false" ht="15" hidden="false" customHeight="false" outlineLevel="0" collapsed="false">
      <c r="A199" s="2" t="s">
        <v>755</v>
      </c>
      <c r="B199" s="2" t="s">
        <v>754</v>
      </c>
      <c r="C199" s="2" t="s">
        <v>1454</v>
      </c>
      <c r="D199" s="2" t="s">
        <v>55</v>
      </c>
      <c r="E199" s="2" t="s">
        <v>54</v>
      </c>
      <c r="F199" s="2" t="s">
        <v>1402</v>
      </c>
      <c r="G199" s="2" t="s">
        <v>1541</v>
      </c>
      <c r="H199" s="2" t="s">
        <v>1387</v>
      </c>
    </row>
    <row r="200" customFormat="false" ht="15" hidden="false" customHeight="false" outlineLevel="0" collapsed="false">
      <c r="A200" s="2" t="s">
        <v>494</v>
      </c>
      <c r="B200" s="2" t="s">
        <v>493</v>
      </c>
      <c r="C200" s="2" t="s">
        <v>1441</v>
      </c>
      <c r="D200" s="2" t="s">
        <v>755</v>
      </c>
      <c r="E200" s="2" t="s">
        <v>754</v>
      </c>
      <c r="F200" s="2" t="s">
        <v>1402</v>
      </c>
      <c r="G200" s="2"/>
      <c r="H200" s="2" t="s">
        <v>1331</v>
      </c>
    </row>
    <row r="201" customFormat="false" ht="15" hidden="false" customHeight="false" outlineLevel="0" collapsed="false">
      <c r="A201" s="2" t="s">
        <v>758</v>
      </c>
      <c r="B201" s="2" t="s">
        <v>757</v>
      </c>
      <c r="C201" s="2" t="s">
        <v>1499</v>
      </c>
      <c r="D201" s="2" t="s">
        <v>55</v>
      </c>
      <c r="E201" s="2" t="s">
        <v>54</v>
      </c>
      <c r="F201" s="2" t="s">
        <v>1542</v>
      </c>
      <c r="G201" s="2" t="s">
        <v>1543</v>
      </c>
      <c r="H201" s="2" t="s">
        <v>1387</v>
      </c>
    </row>
    <row r="202" customFormat="false" ht="15" hidden="false" customHeight="false" outlineLevel="0" collapsed="false">
      <c r="A202" s="2" t="s">
        <v>761</v>
      </c>
      <c r="B202" s="2" t="s">
        <v>760</v>
      </c>
      <c r="C202" s="2" t="s">
        <v>1454</v>
      </c>
      <c r="D202" s="2" t="s">
        <v>55</v>
      </c>
      <c r="E202" s="2" t="s">
        <v>54</v>
      </c>
      <c r="F202" s="2" t="s">
        <v>1544</v>
      </c>
      <c r="G202" s="2" t="s">
        <v>1545</v>
      </c>
      <c r="H202" s="2" t="s">
        <v>1387</v>
      </c>
    </row>
    <row r="203" customFormat="false" ht="15" hidden="false" customHeight="false" outlineLevel="0" collapsed="false">
      <c r="A203" s="2" t="s">
        <v>514</v>
      </c>
      <c r="B203" s="2" t="s">
        <v>513</v>
      </c>
      <c r="C203" s="2" t="s">
        <v>1441</v>
      </c>
      <c r="D203" s="2" t="s">
        <v>761</v>
      </c>
      <c r="E203" s="2" t="s">
        <v>760</v>
      </c>
      <c r="F203" s="2" t="s">
        <v>1544</v>
      </c>
      <c r="G203" s="2"/>
      <c r="H203" s="2" t="s">
        <v>1331</v>
      </c>
    </row>
    <row r="204" customFormat="false" ht="15" hidden="false" customHeight="false" outlineLevel="0" collapsed="false">
      <c r="A204" s="2" t="s">
        <v>765</v>
      </c>
      <c r="B204" s="2" t="s">
        <v>764</v>
      </c>
      <c r="C204" s="2" t="s">
        <v>1454</v>
      </c>
      <c r="D204" s="2" t="s">
        <v>55</v>
      </c>
      <c r="E204" s="2" t="s">
        <v>54</v>
      </c>
      <c r="F204" s="2" t="s">
        <v>1404</v>
      </c>
      <c r="G204" s="2" t="s">
        <v>1405</v>
      </c>
      <c r="H204" s="2" t="s">
        <v>1387</v>
      </c>
    </row>
    <row r="205" customFormat="false" ht="15" hidden="false" customHeight="false" outlineLevel="0" collapsed="false">
      <c r="A205" s="2" t="s">
        <v>518</v>
      </c>
      <c r="B205" s="2" t="s">
        <v>517</v>
      </c>
      <c r="C205" s="2" t="s">
        <v>1441</v>
      </c>
      <c r="D205" s="2" t="s">
        <v>765</v>
      </c>
      <c r="E205" s="2" t="s">
        <v>764</v>
      </c>
      <c r="F205" s="2" t="s">
        <v>1404</v>
      </c>
      <c r="G205" s="2"/>
      <c r="H205" s="2" t="s">
        <v>1331</v>
      </c>
    </row>
    <row r="206" customFormat="false" ht="15" hidden="false" customHeight="false" outlineLevel="0" collapsed="false">
      <c r="A206" s="2" t="s">
        <v>772</v>
      </c>
      <c r="B206" s="2" t="s">
        <v>771</v>
      </c>
      <c r="C206" s="2" t="s">
        <v>1454</v>
      </c>
      <c r="D206" s="2" t="s">
        <v>55</v>
      </c>
      <c r="E206" s="2" t="s">
        <v>54</v>
      </c>
      <c r="F206" s="2" t="s">
        <v>1546</v>
      </c>
      <c r="G206" s="2" t="s">
        <v>1547</v>
      </c>
      <c r="H206" s="2" t="s">
        <v>1387</v>
      </c>
    </row>
    <row r="207" customFormat="false" ht="15" hidden="false" customHeight="false" outlineLevel="0" collapsed="false">
      <c r="A207" s="2" t="s">
        <v>472</v>
      </c>
      <c r="B207" s="2" t="s">
        <v>471</v>
      </c>
      <c r="C207" s="2" t="s">
        <v>1441</v>
      </c>
      <c r="D207" s="2" t="s">
        <v>772</v>
      </c>
      <c r="E207" s="2" t="s">
        <v>771</v>
      </c>
      <c r="F207" s="2" t="s">
        <v>1548</v>
      </c>
      <c r="G207" s="2" t="s">
        <v>1468</v>
      </c>
      <c r="H207" s="2" t="s">
        <v>1331</v>
      </c>
    </row>
    <row r="208" customFormat="false" ht="15" hidden="false" customHeight="false" outlineLevel="0" collapsed="false">
      <c r="A208" s="2" t="s">
        <v>769</v>
      </c>
      <c r="B208" s="2" t="s">
        <v>768</v>
      </c>
      <c r="C208" s="2" t="s">
        <v>1454</v>
      </c>
      <c r="D208" s="2" t="s">
        <v>55</v>
      </c>
      <c r="E208" s="2" t="s">
        <v>54</v>
      </c>
      <c r="F208" s="2" t="s">
        <v>1546</v>
      </c>
      <c r="G208" s="2" t="s">
        <v>1549</v>
      </c>
      <c r="H208" s="2" t="s">
        <v>1387</v>
      </c>
    </row>
    <row r="209" customFormat="false" ht="15" hidden="false" customHeight="false" outlineLevel="0" collapsed="false">
      <c r="A209" s="2" t="s">
        <v>514</v>
      </c>
      <c r="B209" s="2" t="s">
        <v>513</v>
      </c>
      <c r="C209" s="2" t="s">
        <v>1441</v>
      </c>
      <c r="D209" s="2" t="s">
        <v>769</v>
      </c>
      <c r="E209" s="2" t="s">
        <v>768</v>
      </c>
      <c r="F209" s="2" t="s">
        <v>1546</v>
      </c>
      <c r="G209" s="2"/>
      <c r="H209" s="2" t="s">
        <v>1331</v>
      </c>
    </row>
    <row r="210" customFormat="false" ht="23.85" hidden="false" customHeight="false" outlineLevel="0" collapsed="false">
      <c r="A210" s="2" t="s">
        <v>775</v>
      </c>
      <c r="B210" s="2" t="s">
        <v>774</v>
      </c>
      <c r="C210" s="2" t="s">
        <v>1454</v>
      </c>
      <c r="D210" s="2" t="s">
        <v>55</v>
      </c>
      <c r="E210" s="2" t="s">
        <v>54</v>
      </c>
      <c r="F210" s="2" t="s">
        <v>1550</v>
      </c>
      <c r="G210" s="2" t="s">
        <v>1551</v>
      </c>
      <c r="H210" s="2" t="s">
        <v>1387</v>
      </c>
    </row>
    <row r="211" customFormat="false" ht="15" hidden="false" customHeight="false" outlineLevel="0" collapsed="false">
      <c r="A211" s="2" t="s">
        <v>789</v>
      </c>
      <c r="B211" s="2" t="s">
        <v>788</v>
      </c>
      <c r="C211" s="2" t="s">
        <v>1454</v>
      </c>
      <c r="D211" s="2" t="s">
        <v>55</v>
      </c>
      <c r="E211" s="2" t="s">
        <v>54</v>
      </c>
      <c r="F211" s="2" t="s">
        <v>1552</v>
      </c>
      <c r="G211" s="2" t="s">
        <v>1553</v>
      </c>
      <c r="H211" s="2" t="s">
        <v>1387</v>
      </c>
    </row>
    <row r="212" customFormat="false" ht="15" hidden="false" customHeight="false" outlineLevel="0" collapsed="false">
      <c r="A212" s="2" t="s">
        <v>795</v>
      </c>
      <c r="B212" s="2" t="s">
        <v>794</v>
      </c>
      <c r="C212" s="2" t="s">
        <v>1454</v>
      </c>
      <c r="D212" s="2" t="s">
        <v>55</v>
      </c>
      <c r="E212" s="2" t="s">
        <v>54</v>
      </c>
      <c r="F212" s="2" t="s">
        <v>1552</v>
      </c>
      <c r="G212" s="2" t="s">
        <v>1553</v>
      </c>
      <c r="H212" s="2" t="s">
        <v>1387</v>
      </c>
    </row>
    <row r="213" customFormat="false" ht="15" hidden="false" customHeight="false" outlineLevel="0" collapsed="false">
      <c r="A213" s="2" t="s">
        <v>792</v>
      </c>
      <c r="B213" s="2" t="s">
        <v>791</v>
      </c>
      <c r="C213" s="2" t="s">
        <v>1454</v>
      </c>
      <c r="D213" s="2" t="s">
        <v>55</v>
      </c>
      <c r="E213" s="2" t="s">
        <v>54</v>
      </c>
      <c r="F213" s="2" t="s">
        <v>1552</v>
      </c>
      <c r="G213" s="2" t="s">
        <v>1553</v>
      </c>
      <c r="H213" s="2" t="s">
        <v>1387</v>
      </c>
    </row>
    <row r="214" customFormat="false" ht="15" hidden="false" customHeight="false" outlineLevel="0" collapsed="false">
      <c r="A214" s="2" t="s">
        <v>800</v>
      </c>
      <c r="B214" s="2" t="s">
        <v>799</v>
      </c>
      <c r="C214" s="2" t="s">
        <v>1454</v>
      </c>
      <c r="D214" s="2" t="s">
        <v>55</v>
      </c>
      <c r="E214" s="2" t="s">
        <v>54</v>
      </c>
      <c r="F214" s="2" t="s">
        <v>1552</v>
      </c>
      <c r="G214" s="2" t="s">
        <v>1553</v>
      </c>
      <c r="H214" s="2" t="s">
        <v>1387</v>
      </c>
    </row>
    <row r="215" customFormat="false" ht="15" hidden="false" customHeight="false" outlineLevel="0" collapsed="false">
      <c r="A215" s="2" t="s">
        <v>797</v>
      </c>
      <c r="B215" s="2" t="s">
        <v>796</v>
      </c>
      <c r="C215" s="2" t="s">
        <v>1454</v>
      </c>
      <c r="D215" s="2" t="s">
        <v>55</v>
      </c>
      <c r="E215" s="2" t="s">
        <v>54</v>
      </c>
      <c r="F215" s="2" t="s">
        <v>1552</v>
      </c>
      <c r="G215" s="2" t="s">
        <v>1553</v>
      </c>
      <c r="H215" s="2" t="s">
        <v>1387</v>
      </c>
    </row>
    <row r="216" customFormat="false" ht="15" hidden="false" customHeight="false" outlineLevel="0" collapsed="false">
      <c r="A216" s="2" t="s">
        <v>466</v>
      </c>
      <c r="B216" s="2" t="s">
        <v>465</v>
      </c>
      <c r="C216" s="2" t="s">
        <v>1344</v>
      </c>
      <c r="D216" s="2" t="s">
        <v>138</v>
      </c>
      <c r="E216" s="2" t="s">
        <v>137</v>
      </c>
      <c r="F216" s="2" t="s">
        <v>1554</v>
      </c>
      <c r="G216" s="2"/>
      <c r="H216" s="2" t="s">
        <v>1331</v>
      </c>
    </row>
    <row r="217" customFormat="false" ht="15" hidden="false" customHeight="false" outlineLevel="0" collapsed="false">
      <c r="A217" s="2" t="s">
        <v>557</v>
      </c>
      <c r="B217" s="2" t="s">
        <v>556</v>
      </c>
      <c r="C217" s="2" t="s">
        <v>1349</v>
      </c>
      <c r="D217" s="2" t="s">
        <v>138</v>
      </c>
      <c r="E217" s="2" t="s">
        <v>137</v>
      </c>
      <c r="F217" s="2" t="s">
        <v>1555</v>
      </c>
      <c r="G217" s="2" t="s">
        <v>1556</v>
      </c>
      <c r="H217" s="2" t="s">
        <v>1331</v>
      </c>
    </row>
    <row r="218" customFormat="false" ht="15" hidden="false" customHeight="false" outlineLevel="0" collapsed="false">
      <c r="A218" s="2" t="s">
        <v>535</v>
      </c>
      <c r="B218" s="2" t="s">
        <v>534</v>
      </c>
      <c r="C218" s="2" t="s">
        <v>1344</v>
      </c>
      <c r="D218" s="2" t="s">
        <v>193</v>
      </c>
      <c r="E218" s="2" t="s">
        <v>192</v>
      </c>
      <c r="F218" s="2" t="s">
        <v>1557</v>
      </c>
      <c r="G218" s="2"/>
      <c r="H218" s="2" t="s">
        <v>1331</v>
      </c>
    </row>
    <row r="219" customFormat="false" ht="15" hidden="false" customHeight="false" outlineLevel="0" collapsed="false">
      <c r="A219" s="2" t="s">
        <v>530</v>
      </c>
      <c r="B219" s="2" t="s">
        <v>529</v>
      </c>
      <c r="C219" s="2" t="s">
        <v>1344</v>
      </c>
      <c r="D219" s="2" t="s">
        <v>193</v>
      </c>
      <c r="E219" s="2" t="s">
        <v>192</v>
      </c>
      <c r="F219" s="2" t="s">
        <v>1557</v>
      </c>
      <c r="G219" s="2"/>
      <c r="H219" s="2" t="s">
        <v>1331</v>
      </c>
    </row>
    <row r="220" customFormat="false" ht="15" hidden="false" customHeight="false" outlineLevel="0" collapsed="false">
      <c r="A220" s="2" t="s">
        <v>434</v>
      </c>
      <c r="B220" s="2" t="s">
        <v>433</v>
      </c>
      <c r="C220" s="2" t="s">
        <v>1344</v>
      </c>
      <c r="D220" s="2" t="s">
        <v>131</v>
      </c>
      <c r="E220" s="2" t="s">
        <v>130</v>
      </c>
      <c r="F220" s="2" t="s">
        <v>1410</v>
      </c>
      <c r="G220" s="2"/>
      <c r="H220" s="2" t="s">
        <v>1331</v>
      </c>
    </row>
    <row r="221" customFormat="false" ht="15" hidden="false" customHeight="false" outlineLevel="0" collapsed="false">
      <c r="A221" s="2" t="s">
        <v>131</v>
      </c>
      <c r="B221" s="2" t="s">
        <v>130</v>
      </c>
      <c r="C221" s="2" t="s">
        <v>1328</v>
      </c>
      <c r="D221" s="2" t="s">
        <v>185</v>
      </c>
      <c r="E221" s="2" t="s">
        <v>184</v>
      </c>
      <c r="F221" s="2" t="s">
        <v>1558</v>
      </c>
      <c r="G221" s="2" t="s">
        <v>1559</v>
      </c>
      <c r="H221" s="2" t="s">
        <v>1331</v>
      </c>
    </row>
    <row r="222" customFormat="false" ht="15" hidden="false" customHeight="false" outlineLevel="0" collapsed="false">
      <c r="A222" s="2" t="s">
        <v>434</v>
      </c>
      <c r="B222" s="2" t="s">
        <v>433</v>
      </c>
      <c r="C222" s="2" t="s">
        <v>1344</v>
      </c>
      <c r="D222" s="2" t="s">
        <v>185</v>
      </c>
      <c r="E222" s="2" t="s">
        <v>184</v>
      </c>
      <c r="F222" s="2" t="s">
        <v>1558</v>
      </c>
      <c r="G222" s="2"/>
      <c r="H222" s="2" t="s">
        <v>1331</v>
      </c>
    </row>
    <row r="223" customFormat="false" ht="15" hidden="false" customHeight="false" outlineLevel="0" collapsed="false">
      <c r="A223" s="2" t="s">
        <v>503</v>
      </c>
      <c r="B223" s="2" t="s">
        <v>502</v>
      </c>
      <c r="C223" s="2" t="s">
        <v>1349</v>
      </c>
      <c r="D223" s="2" t="s">
        <v>185</v>
      </c>
      <c r="E223" s="2" t="s">
        <v>184</v>
      </c>
      <c r="F223" s="2" t="s">
        <v>1560</v>
      </c>
      <c r="G223" s="2" t="s">
        <v>1561</v>
      </c>
      <c r="H223" s="2" t="s">
        <v>1331</v>
      </c>
    </row>
    <row r="224" customFormat="false" ht="15" hidden="false" customHeight="false" outlineLevel="0" collapsed="false">
      <c r="A224" s="2" t="s">
        <v>537</v>
      </c>
      <c r="B224" s="2" t="s">
        <v>536</v>
      </c>
      <c r="C224" s="2" t="s">
        <v>1349</v>
      </c>
      <c r="D224" s="2" t="s">
        <v>185</v>
      </c>
      <c r="E224" s="2" t="s">
        <v>184</v>
      </c>
      <c r="F224" s="2" t="s">
        <v>1562</v>
      </c>
      <c r="G224" s="2" t="s">
        <v>1561</v>
      </c>
      <c r="H224" s="2" t="s">
        <v>1331</v>
      </c>
    </row>
    <row r="225" customFormat="false" ht="23.85" hidden="false" customHeight="false" outlineLevel="0" collapsed="false">
      <c r="A225" s="2" t="s">
        <v>783</v>
      </c>
      <c r="B225" s="2" t="s">
        <v>782</v>
      </c>
      <c r="C225" s="2" t="s">
        <v>1454</v>
      </c>
      <c r="D225" s="2" t="s">
        <v>185</v>
      </c>
      <c r="E225" s="2" t="s">
        <v>184</v>
      </c>
      <c r="F225" s="2" t="s">
        <v>1563</v>
      </c>
      <c r="G225" s="2" t="s">
        <v>1564</v>
      </c>
      <c r="H225" s="2" t="s">
        <v>1387</v>
      </c>
    </row>
    <row r="226" customFormat="false" ht="15" hidden="false" customHeight="false" outlineLevel="0" collapsed="false">
      <c r="A226" s="2" t="s">
        <v>201</v>
      </c>
      <c r="B226" s="2" t="s">
        <v>200</v>
      </c>
      <c r="C226" s="2" t="s">
        <v>1328</v>
      </c>
      <c r="D226" s="2" t="s">
        <v>208</v>
      </c>
      <c r="E226" s="2" t="s">
        <v>207</v>
      </c>
      <c r="F226" s="2" t="s">
        <v>1565</v>
      </c>
      <c r="G226" s="2" t="s">
        <v>1566</v>
      </c>
      <c r="H226" s="2" t="s">
        <v>1331</v>
      </c>
    </row>
    <row r="227" customFormat="false" ht="23.85" hidden="false" customHeight="false" outlineLevel="0" collapsed="false">
      <c r="A227" s="2" t="s">
        <v>214</v>
      </c>
      <c r="B227" s="2" t="s">
        <v>213</v>
      </c>
      <c r="C227" s="2" t="s">
        <v>1342</v>
      </c>
      <c r="D227" s="2" t="s">
        <v>257</v>
      </c>
      <c r="E227" s="2" t="s">
        <v>256</v>
      </c>
      <c r="F227" s="2"/>
      <c r="G227" s="2" t="s">
        <v>1567</v>
      </c>
      <c r="H227" s="2" t="s">
        <v>1331</v>
      </c>
    </row>
    <row r="228" customFormat="false" ht="15" hidden="false" customHeight="false" outlineLevel="0" collapsed="false">
      <c r="A228" s="2" t="s">
        <v>214</v>
      </c>
      <c r="B228" s="2" t="s">
        <v>213</v>
      </c>
      <c r="C228" s="2" t="s">
        <v>1568</v>
      </c>
      <c r="D228" s="2" t="s">
        <v>208</v>
      </c>
      <c r="E228" s="2" t="s">
        <v>207</v>
      </c>
      <c r="F228" s="2"/>
      <c r="G228" s="2" t="s">
        <v>1569</v>
      </c>
      <c r="H228" s="2" t="s">
        <v>1387</v>
      </c>
    </row>
    <row r="229" customFormat="false" ht="15" hidden="false" customHeight="false" outlineLevel="0" collapsed="false">
      <c r="A229" s="2" t="s">
        <v>370</v>
      </c>
      <c r="B229" s="2" t="s">
        <v>369</v>
      </c>
      <c r="C229" s="2" t="s">
        <v>1344</v>
      </c>
      <c r="D229" s="2" t="s">
        <v>154</v>
      </c>
      <c r="E229" s="2" t="s">
        <v>153</v>
      </c>
      <c r="F229" s="2" t="s">
        <v>1570</v>
      </c>
      <c r="G229" s="2"/>
      <c r="H229" s="2" t="s">
        <v>1331</v>
      </c>
    </row>
    <row r="230" customFormat="false" ht="15" hidden="false" customHeight="false" outlineLevel="0" collapsed="false">
      <c r="A230" s="2" t="s">
        <v>491</v>
      </c>
      <c r="B230" s="2" t="s">
        <v>490</v>
      </c>
      <c r="C230" s="2" t="s">
        <v>1344</v>
      </c>
      <c r="D230" s="2" t="s">
        <v>154</v>
      </c>
      <c r="E230" s="2" t="s">
        <v>153</v>
      </c>
      <c r="F230" s="2" t="s">
        <v>1570</v>
      </c>
      <c r="G230" s="2"/>
      <c r="H230" s="2" t="s">
        <v>1331</v>
      </c>
    </row>
    <row r="231" customFormat="false" ht="15" hidden="false" customHeight="false" outlineLevel="0" collapsed="false">
      <c r="A231" s="2" t="s">
        <v>561</v>
      </c>
      <c r="B231" s="2" t="s">
        <v>560</v>
      </c>
      <c r="C231" s="2" t="s">
        <v>1349</v>
      </c>
      <c r="D231" s="2" t="s">
        <v>154</v>
      </c>
      <c r="E231" s="2" t="s">
        <v>153</v>
      </c>
      <c r="F231" s="2" t="s">
        <v>1571</v>
      </c>
      <c r="G231" s="2" t="s">
        <v>1572</v>
      </c>
      <c r="H231" s="2" t="s">
        <v>1331</v>
      </c>
    </row>
    <row r="232" customFormat="false" ht="15" hidden="false" customHeight="false" outlineLevel="0" collapsed="false">
      <c r="A232" s="2" t="s">
        <v>370</v>
      </c>
      <c r="B232" s="2" t="s">
        <v>369</v>
      </c>
      <c r="C232" s="2" t="s">
        <v>1349</v>
      </c>
      <c r="D232" s="2" t="s">
        <v>585</v>
      </c>
      <c r="E232" s="2" t="s">
        <v>584</v>
      </c>
      <c r="F232" s="2" t="s">
        <v>1573</v>
      </c>
      <c r="G232" s="2"/>
      <c r="H232" s="2" t="s">
        <v>1331</v>
      </c>
    </row>
    <row r="233" customFormat="false" ht="15" hidden="false" customHeight="false" outlineLevel="0" collapsed="false">
      <c r="A233" s="2" t="s">
        <v>491</v>
      </c>
      <c r="B233" s="2" t="s">
        <v>490</v>
      </c>
      <c r="C233" s="2" t="s">
        <v>1349</v>
      </c>
      <c r="D233" s="2" t="s">
        <v>585</v>
      </c>
      <c r="E233" s="2" t="s">
        <v>584</v>
      </c>
      <c r="F233" s="2" t="s">
        <v>1394</v>
      </c>
      <c r="G233" s="2"/>
      <c r="H233" s="2" t="s">
        <v>1331</v>
      </c>
    </row>
    <row r="234" customFormat="false" ht="15" hidden="false" customHeight="false" outlineLevel="0" collapsed="false">
      <c r="A234" s="2" t="s">
        <v>585</v>
      </c>
      <c r="B234" s="2" t="s">
        <v>584</v>
      </c>
      <c r="C234" s="2" t="s">
        <v>1342</v>
      </c>
      <c r="D234" s="2" t="s">
        <v>154</v>
      </c>
      <c r="E234" s="2" t="s">
        <v>153</v>
      </c>
      <c r="F234" s="2" t="s">
        <v>1570</v>
      </c>
      <c r="G234" s="2" t="s">
        <v>1574</v>
      </c>
      <c r="H234" s="2" t="s">
        <v>1331</v>
      </c>
    </row>
    <row r="235" customFormat="false" ht="23.85" hidden="false" customHeight="false" outlineLevel="0" collapsed="false">
      <c r="A235" s="2" t="s">
        <v>751</v>
      </c>
      <c r="B235" s="2" t="s">
        <v>750</v>
      </c>
      <c r="C235" s="2" t="s">
        <v>1454</v>
      </c>
      <c r="D235" s="2" t="s">
        <v>154</v>
      </c>
      <c r="E235" s="2" t="s">
        <v>153</v>
      </c>
      <c r="F235" s="2" t="s">
        <v>1575</v>
      </c>
      <c r="G235" s="2" t="s">
        <v>1576</v>
      </c>
      <c r="H235" s="2" t="s">
        <v>1387</v>
      </c>
    </row>
    <row r="236" customFormat="false" ht="15" hidden="false" customHeight="false" outlineLevel="0" collapsed="false">
      <c r="A236" s="2" t="s">
        <v>786</v>
      </c>
      <c r="B236" s="2" t="s">
        <v>785</v>
      </c>
      <c r="C236" s="2" t="s">
        <v>1454</v>
      </c>
      <c r="D236" s="2" t="s">
        <v>154</v>
      </c>
      <c r="E236" s="2" t="s">
        <v>153</v>
      </c>
      <c r="F236" s="2" t="s">
        <v>1557</v>
      </c>
      <c r="G236" s="2" t="s">
        <v>1577</v>
      </c>
      <c r="H236" s="2" t="s">
        <v>1387</v>
      </c>
    </row>
    <row r="237" customFormat="false" ht="15" hidden="false" customHeight="false" outlineLevel="0" collapsed="false">
      <c r="A237" s="2" t="s">
        <v>407</v>
      </c>
      <c r="B237" s="2" t="s">
        <v>406</v>
      </c>
      <c r="C237" s="2" t="s">
        <v>1344</v>
      </c>
      <c r="D237" s="2" t="s">
        <v>125</v>
      </c>
      <c r="E237" s="2" t="s">
        <v>124</v>
      </c>
      <c r="F237" s="2" t="s">
        <v>1578</v>
      </c>
      <c r="G237" s="2"/>
      <c r="H237" s="2" t="s">
        <v>1331</v>
      </c>
    </row>
    <row r="238" customFormat="false" ht="15" hidden="false" customHeight="false" outlineLevel="0" collapsed="false">
      <c r="A238" s="2" t="s">
        <v>411</v>
      </c>
      <c r="B238" s="2" t="s">
        <v>410</v>
      </c>
      <c r="C238" s="2" t="s">
        <v>1344</v>
      </c>
      <c r="D238" s="2" t="s">
        <v>125</v>
      </c>
      <c r="E238" s="2" t="s">
        <v>124</v>
      </c>
      <c r="F238" s="2" t="s">
        <v>1578</v>
      </c>
      <c r="G238" s="2"/>
      <c r="H238" s="2" t="s">
        <v>1331</v>
      </c>
    </row>
    <row r="239" customFormat="false" ht="15" hidden="false" customHeight="false" outlineLevel="0" collapsed="false">
      <c r="A239" s="2" t="s">
        <v>697</v>
      </c>
      <c r="B239" s="2" t="s">
        <v>696</v>
      </c>
      <c r="C239" s="2" t="s">
        <v>1454</v>
      </c>
      <c r="D239" s="2" t="s">
        <v>125</v>
      </c>
      <c r="E239" s="2" t="s">
        <v>124</v>
      </c>
      <c r="F239" s="2" t="s">
        <v>1498</v>
      </c>
      <c r="G239" s="2" t="s">
        <v>1579</v>
      </c>
      <c r="H239" s="2" t="s">
        <v>1387</v>
      </c>
    </row>
    <row r="240" customFormat="false" ht="23.85" hidden="false" customHeight="false" outlineLevel="0" collapsed="false">
      <c r="A240" s="2" t="s">
        <v>779</v>
      </c>
      <c r="B240" s="2" t="s">
        <v>778</v>
      </c>
      <c r="C240" s="2" t="s">
        <v>1454</v>
      </c>
      <c r="D240" s="2" t="s">
        <v>177</v>
      </c>
      <c r="E240" s="2" t="s">
        <v>176</v>
      </c>
      <c r="F240" s="2" t="s">
        <v>1563</v>
      </c>
      <c r="G240" s="2" t="s">
        <v>1580</v>
      </c>
      <c r="H240" s="2" t="s">
        <v>1387</v>
      </c>
    </row>
    <row r="241" customFormat="false" ht="15" hidden="false" customHeight="false" outlineLevel="0" collapsed="false">
      <c r="A241" s="2" t="s">
        <v>542</v>
      </c>
      <c r="B241" s="2" t="s">
        <v>541</v>
      </c>
      <c r="C241" s="2" t="s">
        <v>1344</v>
      </c>
      <c r="D241" s="2" t="s">
        <v>928</v>
      </c>
      <c r="E241" s="2" t="s">
        <v>927</v>
      </c>
      <c r="F241" s="2" t="s">
        <v>1581</v>
      </c>
      <c r="G241" s="2"/>
      <c r="H241" s="2" t="s">
        <v>1331</v>
      </c>
    </row>
    <row r="242" customFormat="false" ht="15" hidden="false" customHeight="false" outlineLevel="0" collapsed="false">
      <c r="A242" s="2" t="s">
        <v>461</v>
      </c>
      <c r="B242" s="2" t="s">
        <v>460</v>
      </c>
      <c r="C242" s="2" t="s">
        <v>1344</v>
      </c>
      <c r="D242" s="2" t="s">
        <v>912</v>
      </c>
      <c r="E242" s="2" t="s">
        <v>911</v>
      </c>
      <c r="F242" s="2" t="s">
        <v>1554</v>
      </c>
      <c r="G242" s="2"/>
      <c r="H242" s="2" t="s">
        <v>1331</v>
      </c>
    </row>
    <row r="243" customFormat="false" ht="15" hidden="false" customHeight="false" outlineLevel="0" collapsed="false">
      <c r="A243" s="2" t="s">
        <v>485</v>
      </c>
      <c r="B243" s="2" t="s">
        <v>484</v>
      </c>
      <c r="C243" s="2" t="s">
        <v>1349</v>
      </c>
      <c r="D243" s="2" t="s">
        <v>912</v>
      </c>
      <c r="E243" s="2" t="s">
        <v>911</v>
      </c>
      <c r="F243" s="2" t="s">
        <v>1582</v>
      </c>
      <c r="G243" s="2"/>
      <c r="H243" s="2" t="s">
        <v>1331</v>
      </c>
    </row>
    <row r="244" customFormat="false" ht="15" hidden="false" customHeight="false" outlineLevel="0" collapsed="false">
      <c r="A244" s="2" t="s">
        <v>565</v>
      </c>
      <c r="B244" s="2" t="s">
        <v>564</v>
      </c>
      <c r="C244" s="2" t="s">
        <v>1349</v>
      </c>
      <c r="D244" s="2" t="s">
        <v>936</v>
      </c>
      <c r="E244" s="2" t="s">
        <v>935</v>
      </c>
      <c r="F244" s="2" t="s">
        <v>1571</v>
      </c>
      <c r="G244" s="2" t="s">
        <v>1583</v>
      </c>
      <c r="H244" s="2" t="s">
        <v>1331</v>
      </c>
    </row>
    <row r="245" customFormat="false" ht="15" hidden="false" customHeight="false" outlineLevel="0" collapsed="false">
      <c r="A245" s="2" t="s">
        <v>278</v>
      </c>
      <c r="B245" s="2" t="s">
        <v>277</v>
      </c>
      <c r="C245" s="2" t="s">
        <v>1568</v>
      </c>
      <c r="D245" s="2" t="s">
        <v>55</v>
      </c>
      <c r="E245" s="2" t="s">
        <v>54</v>
      </c>
      <c r="F245" s="2"/>
      <c r="G245" s="2" t="s">
        <v>1584</v>
      </c>
      <c r="H245" s="2" t="s">
        <v>1387</v>
      </c>
    </row>
    <row r="246" customFormat="false" ht="15" hidden="false" customHeight="false" outlineLevel="0" collapsed="false">
      <c r="A246" s="2" t="s">
        <v>231</v>
      </c>
      <c r="B246" s="2" t="s">
        <v>230</v>
      </c>
      <c r="C246" s="2" t="s">
        <v>1568</v>
      </c>
      <c r="D246" s="2" t="s">
        <v>55</v>
      </c>
      <c r="E246" s="2" t="s">
        <v>54</v>
      </c>
      <c r="F246" s="2"/>
      <c r="G246" s="2" t="s">
        <v>1585</v>
      </c>
      <c r="H246" s="2" t="s">
        <v>1387</v>
      </c>
    </row>
    <row r="247" customFormat="false" ht="15" hidden="false" customHeight="false" outlineLevel="0" collapsed="false">
      <c r="A247" s="2" t="s">
        <v>193</v>
      </c>
      <c r="B247" s="2" t="s">
        <v>192</v>
      </c>
      <c r="C247" s="2" t="s">
        <v>1568</v>
      </c>
      <c r="D247" s="2" t="s">
        <v>55</v>
      </c>
      <c r="E247" s="2" t="s">
        <v>54</v>
      </c>
      <c r="F247" s="2"/>
      <c r="G247" s="2" t="s">
        <v>1586</v>
      </c>
      <c r="H247" s="2" t="s">
        <v>1387</v>
      </c>
    </row>
    <row r="248" customFormat="false" ht="15" hidden="false" customHeight="false" outlineLevel="0" collapsed="false">
      <c r="A248" s="2" t="s">
        <v>138</v>
      </c>
      <c r="B248" s="2" t="s">
        <v>137</v>
      </c>
      <c r="C248" s="2" t="s">
        <v>1568</v>
      </c>
      <c r="D248" s="2" t="s">
        <v>55</v>
      </c>
      <c r="E248" s="2" t="s">
        <v>54</v>
      </c>
      <c r="F248" s="2"/>
      <c r="G248" s="2" t="s">
        <v>1586</v>
      </c>
      <c r="H248" s="2" t="s">
        <v>1387</v>
      </c>
    </row>
    <row r="249" customFormat="false" ht="15" hidden="false" customHeight="false" outlineLevel="0" collapsed="false">
      <c r="A249" s="2" t="s">
        <v>185</v>
      </c>
      <c r="B249" s="2" t="s">
        <v>184</v>
      </c>
      <c r="C249" s="2" t="s">
        <v>1568</v>
      </c>
      <c r="D249" s="2" t="s">
        <v>55</v>
      </c>
      <c r="E249" s="2" t="s">
        <v>54</v>
      </c>
      <c r="F249" s="2"/>
      <c r="G249" s="2" t="s">
        <v>1587</v>
      </c>
      <c r="H249" s="2" t="s">
        <v>1387</v>
      </c>
    </row>
    <row r="250" customFormat="false" ht="15" hidden="false" customHeight="false" outlineLevel="0" collapsed="false">
      <c r="A250" s="2" t="s">
        <v>222</v>
      </c>
      <c r="B250" s="2" t="s">
        <v>221</v>
      </c>
      <c r="C250" s="2" t="s">
        <v>1568</v>
      </c>
      <c r="D250" s="2" t="s">
        <v>208</v>
      </c>
      <c r="E250" s="2" t="s">
        <v>207</v>
      </c>
      <c r="F250" s="2"/>
      <c r="G250" s="2" t="s">
        <v>1588</v>
      </c>
      <c r="H250" s="2" t="s">
        <v>1387</v>
      </c>
    </row>
    <row r="251" customFormat="false" ht="15" hidden="false" customHeight="false" outlineLevel="0" collapsed="false">
      <c r="A251" s="2" t="s">
        <v>177</v>
      </c>
      <c r="B251" s="2" t="s">
        <v>176</v>
      </c>
      <c r="C251" s="2" t="s">
        <v>1568</v>
      </c>
      <c r="D251" s="2" t="s">
        <v>171</v>
      </c>
      <c r="E251" s="2" t="s">
        <v>170</v>
      </c>
      <c r="F251" s="2"/>
      <c r="G251" s="2" t="s">
        <v>1589</v>
      </c>
      <c r="H251" s="2" t="s">
        <v>1387</v>
      </c>
    </row>
    <row r="252" customFormat="false" ht="15" hidden="false" customHeight="false" outlineLevel="0" collapsed="false">
      <c r="A252" s="2" t="s">
        <v>850</v>
      </c>
      <c r="B252" s="2" t="s">
        <v>849</v>
      </c>
      <c r="C252" s="2" t="s">
        <v>1568</v>
      </c>
      <c r="D252" s="2" t="s">
        <v>55</v>
      </c>
      <c r="E252" s="2" t="s">
        <v>54</v>
      </c>
      <c r="F252" s="2"/>
      <c r="G252" s="2" t="s">
        <v>1590</v>
      </c>
      <c r="H252" s="2" t="s">
        <v>1387</v>
      </c>
    </row>
    <row r="253" customFormat="false" ht="15" hidden="false" customHeight="false" outlineLevel="0" collapsed="false">
      <c r="A253" s="2" t="s">
        <v>162</v>
      </c>
      <c r="B253" s="2" t="s">
        <v>161</v>
      </c>
      <c r="C253" s="2" t="s">
        <v>1568</v>
      </c>
      <c r="D253" s="2" t="s">
        <v>859</v>
      </c>
      <c r="E253" s="2" t="s">
        <v>858</v>
      </c>
      <c r="F253" s="2"/>
      <c r="G253" s="2" t="s">
        <v>1591</v>
      </c>
      <c r="H253" s="2" t="s">
        <v>1387</v>
      </c>
    </row>
    <row r="254" customFormat="false" ht="15" hidden="false" customHeight="false" outlineLevel="0" collapsed="false">
      <c r="A254" s="2" t="s">
        <v>146</v>
      </c>
      <c r="B254" s="2" t="s">
        <v>145</v>
      </c>
      <c r="C254" s="2" t="s">
        <v>1568</v>
      </c>
      <c r="D254" s="2" t="s">
        <v>889</v>
      </c>
      <c r="E254" s="2" t="s">
        <v>888</v>
      </c>
      <c r="F254" s="2"/>
      <c r="G254" s="2" t="s">
        <v>1592</v>
      </c>
      <c r="H254" s="2" t="s">
        <v>1387</v>
      </c>
    </row>
    <row r="255" customFormat="false" ht="15" hidden="false" customHeight="false" outlineLevel="0" collapsed="false">
      <c r="A255" s="2" t="s">
        <v>889</v>
      </c>
      <c r="B255" s="2" t="s">
        <v>888</v>
      </c>
      <c r="C255" s="2" t="s">
        <v>1568</v>
      </c>
      <c r="D255" s="2" t="s">
        <v>936</v>
      </c>
      <c r="E255" s="2" t="s">
        <v>935</v>
      </c>
      <c r="F255" s="2"/>
      <c r="G255" s="2" t="s">
        <v>1593</v>
      </c>
      <c r="H255" s="2" t="s">
        <v>1387</v>
      </c>
    </row>
    <row r="256" customFormat="false" ht="15" hidden="false" customHeight="false" outlineLevel="0" collapsed="false">
      <c r="A256" s="2" t="s">
        <v>920</v>
      </c>
      <c r="B256" s="2" t="s">
        <v>919</v>
      </c>
      <c r="C256" s="2" t="s">
        <v>1568</v>
      </c>
      <c r="D256" s="2" t="s">
        <v>162</v>
      </c>
      <c r="E256" s="2" t="s">
        <v>161</v>
      </c>
      <c r="F256" s="2"/>
      <c r="G256" s="2" t="s">
        <v>1594</v>
      </c>
      <c r="H256" s="2" t="s">
        <v>1387</v>
      </c>
    </row>
    <row r="257" customFormat="false" ht="15" hidden="false" customHeight="false" outlineLevel="0" collapsed="false">
      <c r="A257" s="2" t="s">
        <v>269</v>
      </c>
      <c r="B257" s="2" t="s">
        <v>268</v>
      </c>
      <c r="C257" s="2" t="s">
        <v>1568</v>
      </c>
      <c r="D257" s="2" t="s">
        <v>146</v>
      </c>
      <c r="E257" s="2" t="s">
        <v>145</v>
      </c>
      <c r="F257" s="2"/>
      <c r="G257" s="2" t="s">
        <v>1595</v>
      </c>
      <c r="H257" s="2" t="s">
        <v>1387</v>
      </c>
    </row>
    <row r="258" customFormat="false" ht="23.85" hidden="false" customHeight="false" outlineLevel="0" collapsed="false">
      <c r="A258" s="2" t="s">
        <v>287</v>
      </c>
      <c r="B258" s="2" t="s">
        <v>286</v>
      </c>
      <c r="C258" s="2" t="s">
        <v>1568</v>
      </c>
      <c r="D258" s="2" t="s">
        <v>972</v>
      </c>
      <c r="E258" s="2" t="s">
        <v>971</v>
      </c>
      <c r="F258" s="2"/>
      <c r="G258" s="2" t="s">
        <v>1596</v>
      </c>
      <c r="H258" s="2" t="s">
        <v>1387</v>
      </c>
    </row>
    <row r="259" customFormat="false" ht="15" hidden="false" customHeight="false" outlineLevel="0" collapsed="false">
      <c r="A259" s="2" t="s">
        <v>972</v>
      </c>
      <c r="B259" s="2" t="s">
        <v>971</v>
      </c>
      <c r="C259" s="2" t="s">
        <v>1568</v>
      </c>
      <c r="D259" s="2" t="s">
        <v>963</v>
      </c>
      <c r="E259" s="2" t="s">
        <v>962</v>
      </c>
      <c r="F259" s="2"/>
      <c r="G259" s="2" t="s">
        <v>1597</v>
      </c>
      <c r="H259" s="2" t="s">
        <v>1387</v>
      </c>
    </row>
    <row r="260" customFormat="false" ht="23.85" hidden="false" customHeight="false" outlineLevel="0" collapsed="false">
      <c r="A260" s="2" t="s">
        <v>239</v>
      </c>
      <c r="B260" s="2" t="s">
        <v>238</v>
      </c>
      <c r="C260" s="2" t="s">
        <v>1568</v>
      </c>
      <c r="D260" s="2" t="s">
        <v>287</v>
      </c>
      <c r="E260" s="2" t="s">
        <v>286</v>
      </c>
      <c r="F260" s="2"/>
      <c r="G260" s="2" t="s">
        <v>1598</v>
      </c>
      <c r="H260" s="2" t="s">
        <v>1387</v>
      </c>
    </row>
    <row r="261" customFormat="false" ht="15" hidden="false" customHeight="false" outlineLevel="0" collapsed="false">
      <c r="A261" s="2" t="s">
        <v>873</v>
      </c>
      <c r="B261" s="2" t="s">
        <v>872</v>
      </c>
      <c r="C261" s="2" t="s">
        <v>1568</v>
      </c>
      <c r="D261" s="2" t="s">
        <v>866</v>
      </c>
      <c r="E261" s="2" t="s">
        <v>865</v>
      </c>
      <c r="F261" s="2"/>
      <c r="G261" s="2" t="s">
        <v>1599</v>
      </c>
      <c r="H261" s="2" t="s">
        <v>1387</v>
      </c>
    </row>
    <row r="262" customFormat="false" ht="15" hidden="false" customHeight="false" outlineLevel="0" collapsed="false">
      <c r="A262" s="2" t="s">
        <v>904</v>
      </c>
      <c r="B262" s="2" t="s">
        <v>903</v>
      </c>
      <c r="C262" s="2" t="s">
        <v>1568</v>
      </c>
      <c r="D262" s="2" t="s">
        <v>912</v>
      </c>
      <c r="E262" s="2" t="s">
        <v>911</v>
      </c>
      <c r="F262" s="2"/>
      <c r="G262" s="2" t="s">
        <v>1600</v>
      </c>
      <c r="H262" s="2" t="s">
        <v>1387</v>
      </c>
    </row>
    <row r="263" customFormat="false" ht="15" hidden="false" customHeight="false" outlineLevel="0" collapsed="false">
      <c r="A263" s="2" t="s">
        <v>1245</v>
      </c>
      <c r="B263" s="2" t="s">
        <v>1244</v>
      </c>
      <c r="C263" s="2" t="s">
        <v>1568</v>
      </c>
      <c r="D263" s="2" t="s">
        <v>55</v>
      </c>
      <c r="E263" s="2" t="s">
        <v>54</v>
      </c>
      <c r="F263" s="2" t="s">
        <v>1329</v>
      </c>
      <c r="G263" s="2" t="s">
        <v>1601</v>
      </c>
      <c r="H263" s="2" t="s">
        <v>1387</v>
      </c>
    </row>
    <row r="264" customFormat="false" ht="15" hidden="false" customHeight="false" outlineLevel="0" collapsed="false">
      <c r="A264" s="2" t="s">
        <v>1245</v>
      </c>
      <c r="B264" s="2" t="s">
        <v>1244</v>
      </c>
      <c r="C264" s="2" t="s">
        <v>1568</v>
      </c>
      <c r="D264" s="2" t="s">
        <v>146</v>
      </c>
      <c r="E264" s="2" t="s">
        <v>145</v>
      </c>
      <c r="F264" s="2"/>
      <c r="G264" s="2"/>
      <c r="H264" s="2" t="s">
        <v>1387</v>
      </c>
    </row>
    <row r="265" customFormat="false" ht="15" hidden="false" customHeight="false" outlineLevel="0" collapsed="false">
      <c r="A265" s="2" t="s">
        <v>1245</v>
      </c>
      <c r="B265" s="2" t="s">
        <v>1244</v>
      </c>
      <c r="C265" s="2" t="s">
        <v>1568</v>
      </c>
      <c r="D265" s="2" t="s">
        <v>162</v>
      </c>
      <c r="E265" s="2" t="s">
        <v>161</v>
      </c>
      <c r="F265" s="2"/>
      <c r="G265" s="2"/>
      <c r="H265" s="2" t="s">
        <v>1387</v>
      </c>
    </row>
    <row r="266" customFormat="false" ht="15" hidden="false" customHeight="false" outlineLevel="0" collapsed="false">
      <c r="A266" s="2" t="s">
        <v>1245</v>
      </c>
      <c r="B266" s="2" t="s">
        <v>1244</v>
      </c>
      <c r="C266" s="2" t="s">
        <v>1568</v>
      </c>
      <c r="D266" s="2" t="s">
        <v>859</v>
      </c>
      <c r="E266" s="2" t="s">
        <v>858</v>
      </c>
      <c r="F266" s="2"/>
      <c r="G266" s="2"/>
      <c r="H266" s="2" t="s">
        <v>1387</v>
      </c>
    </row>
    <row r="267" customFormat="false" ht="15" hidden="false" customHeight="false" outlineLevel="0" collapsed="false">
      <c r="A267" s="2" t="s">
        <v>1245</v>
      </c>
      <c r="B267" s="2" t="s">
        <v>1244</v>
      </c>
      <c r="C267" s="2" t="s">
        <v>1568</v>
      </c>
      <c r="D267" s="2" t="s">
        <v>889</v>
      </c>
      <c r="E267" s="2" t="s">
        <v>888</v>
      </c>
      <c r="F267" s="2"/>
      <c r="G267" s="2"/>
      <c r="H267" s="2" t="s">
        <v>1387</v>
      </c>
    </row>
    <row r="268" customFormat="false" ht="15" hidden="false" customHeight="false" outlineLevel="0" collapsed="false">
      <c r="A268" s="2" t="s">
        <v>1245</v>
      </c>
      <c r="B268" s="2" t="s">
        <v>1244</v>
      </c>
      <c r="C268" s="2" t="s">
        <v>1568</v>
      </c>
      <c r="D268" s="2" t="s">
        <v>920</v>
      </c>
      <c r="E268" s="2" t="s">
        <v>919</v>
      </c>
      <c r="F268" s="2"/>
      <c r="G268" s="2"/>
      <c r="H268" s="2" t="s">
        <v>1387</v>
      </c>
    </row>
    <row r="269" customFormat="false" ht="15" hidden="false" customHeight="false" outlineLevel="0" collapsed="false">
      <c r="A269" s="2" t="s">
        <v>1245</v>
      </c>
      <c r="B269" s="2" t="s">
        <v>1244</v>
      </c>
      <c r="C269" s="2" t="s">
        <v>1568</v>
      </c>
      <c r="D269" s="2" t="s">
        <v>1275</v>
      </c>
      <c r="E269" s="2" t="s">
        <v>1274</v>
      </c>
      <c r="F269" s="2"/>
      <c r="G269" s="2"/>
      <c r="H269" s="2" t="s">
        <v>1387</v>
      </c>
    </row>
    <row r="270" customFormat="false" ht="23.85" hidden="false" customHeight="false" outlineLevel="0" collapsed="false">
      <c r="A270" s="2" t="s">
        <v>293</v>
      </c>
      <c r="B270" s="2" t="s">
        <v>292</v>
      </c>
      <c r="C270" s="2" t="s">
        <v>1568</v>
      </c>
      <c r="D270" s="2" t="s">
        <v>301</v>
      </c>
      <c r="E270" s="2" t="s">
        <v>300</v>
      </c>
      <c r="F270" s="2"/>
      <c r="G270" s="2" t="s">
        <v>1602</v>
      </c>
      <c r="H270" s="2" t="s">
        <v>1387</v>
      </c>
    </row>
    <row r="271" customFormat="false" ht="23.85" hidden="false" customHeight="false" outlineLevel="0" collapsed="false">
      <c r="A271" s="2" t="s">
        <v>570</v>
      </c>
      <c r="B271" s="2" t="s">
        <v>569</v>
      </c>
      <c r="C271" s="2" t="s">
        <v>1344</v>
      </c>
      <c r="D271" s="2" t="s">
        <v>1299</v>
      </c>
      <c r="E271" s="2" t="s">
        <v>1298</v>
      </c>
      <c r="F271" s="2" t="s">
        <v>1603</v>
      </c>
      <c r="G271" s="2" t="s">
        <v>1604</v>
      </c>
      <c r="H271" s="2" t="s">
        <v>1331</v>
      </c>
    </row>
    <row r="272" customFormat="false" ht="23.85" hidden="false" customHeight="false" outlineLevel="0" collapsed="false">
      <c r="A272" s="2" t="s">
        <v>547</v>
      </c>
      <c r="B272" s="2" t="s">
        <v>546</v>
      </c>
      <c r="C272" s="2" t="s">
        <v>1344</v>
      </c>
      <c r="D272" s="2" t="s">
        <v>1266</v>
      </c>
      <c r="E272" s="2" t="s">
        <v>1265</v>
      </c>
      <c r="F272" s="2" t="s">
        <v>1605</v>
      </c>
      <c r="G272" s="2" t="s">
        <v>1606</v>
      </c>
      <c r="H272" s="2" t="s">
        <v>1331</v>
      </c>
    </row>
    <row r="273" customFormat="false" ht="23.85" hidden="false" customHeight="false" outlineLevel="0" collapsed="false">
      <c r="A273" s="2" t="s">
        <v>552</v>
      </c>
      <c r="B273" s="2" t="s">
        <v>551</v>
      </c>
      <c r="C273" s="2" t="s">
        <v>1349</v>
      </c>
      <c r="D273" s="2" t="s">
        <v>1266</v>
      </c>
      <c r="E273" s="2" t="s">
        <v>1265</v>
      </c>
      <c r="F273" s="2" t="s">
        <v>1605</v>
      </c>
      <c r="G273" s="2" t="s">
        <v>1607</v>
      </c>
      <c r="H273" s="2" t="s">
        <v>1331</v>
      </c>
    </row>
    <row r="274" customFormat="false" ht="23.85" hidden="false" customHeight="false" outlineLevel="0" collapsed="false">
      <c r="A274" s="2" t="s">
        <v>1299</v>
      </c>
      <c r="B274" s="2" t="s">
        <v>1298</v>
      </c>
      <c r="C274" s="2" t="s">
        <v>1568</v>
      </c>
      <c r="D274" s="2" t="s">
        <v>55</v>
      </c>
      <c r="E274" s="2" t="s">
        <v>54</v>
      </c>
      <c r="F274" s="2"/>
      <c r="G274" s="2" t="s">
        <v>1608</v>
      </c>
      <c r="H274" s="2" t="s">
        <v>1387</v>
      </c>
    </row>
    <row r="275" customFormat="false" ht="23.85" hidden="false" customHeight="false" outlineLevel="0" collapsed="false">
      <c r="A275" s="2" t="s">
        <v>1266</v>
      </c>
      <c r="B275" s="2" t="s">
        <v>1265</v>
      </c>
      <c r="C275" s="2" t="s">
        <v>1568</v>
      </c>
      <c r="D275" s="2" t="s">
        <v>55</v>
      </c>
      <c r="E275" s="2" t="s">
        <v>54</v>
      </c>
      <c r="F275" s="2"/>
      <c r="G275" s="2" t="s">
        <v>1609</v>
      </c>
      <c r="H275" s="2" t="s">
        <v>1387</v>
      </c>
    </row>
    <row r="276" customFormat="false" ht="23.85" hidden="false" customHeight="false" outlineLevel="0" collapsed="false">
      <c r="A276" s="2" t="s">
        <v>1266</v>
      </c>
      <c r="B276" s="2" t="s">
        <v>1265</v>
      </c>
      <c r="C276" s="2" t="s">
        <v>1568</v>
      </c>
      <c r="D276" s="2" t="s">
        <v>231</v>
      </c>
      <c r="E276" s="2" t="s">
        <v>230</v>
      </c>
      <c r="F276" s="2"/>
      <c r="G276" s="2"/>
      <c r="H276" s="2" t="s">
        <v>1387</v>
      </c>
    </row>
    <row r="277" customFormat="false" ht="23.85" hidden="false" customHeight="false" outlineLevel="0" collapsed="false">
      <c r="A277" s="2" t="s">
        <v>1299</v>
      </c>
      <c r="B277" s="2" t="s">
        <v>1298</v>
      </c>
      <c r="C277" s="2" t="s">
        <v>1568</v>
      </c>
      <c r="D277" s="2" t="s">
        <v>850</v>
      </c>
      <c r="E277" s="2" t="s">
        <v>849</v>
      </c>
      <c r="F277" s="2"/>
      <c r="G277" s="2" t="s">
        <v>1610</v>
      </c>
      <c r="H277" s="2" t="s">
        <v>1387</v>
      </c>
    </row>
    <row r="278" customFormat="false" ht="23.85" hidden="false" customHeight="false" outlineLevel="0" collapsed="false">
      <c r="A278" s="2" t="s">
        <v>1266</v>
      </c>
      <c r="B278" s="2" t="s">
        <v>1265</v>
      </c>
      <c r="C278" s="2" t="s">
        <v>1568</v>
      </c>
      <c r="D278" s="2" t="s">
        <v>850</v>
      </c>
      <c r="E278" s="2" t="s">
        <v>849</v>
      </c>
      <c r="F278" s="2"/>
      <c r="G278" s="2"/>
      <c r="H278" s="2" t="s">
        <v>1387</v>
      </c>
    </row>
    <row r="279" customFormat="false" ht="23.85" hidden="false" customHeight="false" outlineLevel="0" collapsed="false">
      <c r="A279" s="2" t="s">
        <v>1299</v>
      </c>
      <c r="B279" s="2" t="s">
        <v>1298</v>
      </c>
      <c r="C279" s="2" t="s">
        <v>1568</v>
      </c>
      <c r="D279" s="2" t="s">
        <v>1266</v>
      </c>
      <c r="E279" s="2" t="s">
        <v>1265</v>
      </c>
      <c r="F279" s="2"/>
      <c r="G279" s="2" t="s">
        <v>1611</v>
      </c>
      <c r="H279" s="2" t="s">
        <v>1387</v>
      </c>
    </row>
    <row r="280" customFormat="false" ht="23.85" hidden="false" customHeight="false" outlineLevel="0" collapsed="false">
      <c r="A280" s="2" t="s">
        <v>1259</v>
      </c>
      <c r="B280" s="2" t="s">
        <v>1258</v>
      </c>
      <c r="C280" s="2" t="s">
        <v>1612</v>
      </c>
      <c r="D280" s="2" t="s">
        <v>1266</v>
      </c>
      <c r="E280" s="2" t="s">
        <v>1265</v>
      </c>
      <c r="F280" s="2" t="s">
        <v>1605</v>
      </c>
      <c r="G280" s="2" t="s">
        <v>1613</v>
      </c>
      <c r="H280" s="2" t="s">
        <v>1387</v>
      </c>
    </row>
    <row r="281" customFormat="false" ht="23.85" hidden="false" customHeight="false" outlineLevel="0" collapsed="false">
      <c r="A281" s="2" t="s">
        <v>1259</v>
      </c>
      <c r="B281" s="2" t="s">
        <v>1258</v>
      </c>
      <c r="C281" s="2" t="s">
        <v>1612</v>
      </c>
      <c r="D281" s="2" t="s">
        <v>1245</v>
      </c>
      <c r="E281" s="2" t="s">
        <v>1244</v>
      </c>
      <c r="F281" s="2" t="s">
        <v>1614</v>
      </c>
      <c r="G281" s="2" t="s">
        <v>1615</v>
      </c>
      <c r="H281" s="2" t="s">
        <v>1387</v>
      </c>
    </row>
    <row r="282" customFormat="false" ht="23.85" hidden="false" customHeight="false" outlineLevel="0" collapsed="false">
      <c r="A282" s="2" t="s">
        <v>1259</v>
      </c>
      <c r="B282" s="2" t="s">
        <v>1258</v>
      </c>
      <c r="C282" s="2" t="s">
        <v>1612</v>
      </c>
      <c r="D282" s="2" t="s">
        <v>55</v>
      </c>
      <c r="E282" s="2" t="s">
        <v>54</v>
      </c>
      <c r="F282" s="2" t="s">
        <v>1614</v>
      </c>
      <c r="G282" s="2" t="s">
        <v>1616</v>
      </c>
      <c r="H282" s="2" t="s">
        <v>1387</v>
      </c>
    </row>
    <row r="283" customFormat="false" ht="15" hidden="false" customHeight="false" outlineLevel="0" collapsed="false">
      <c r="A283" s="2" t="s">
        <v>1283</v>
      </c>
      <c r="B283" s="2" t="s">
        <v>1282</v>
      </c>
      <c r="C283" s="2" t="s">
        <v>1568</v>
      </c>
      <c r="D283" s="2" t="s">
        <v>1245</v>
      </c>
      <c r="E283" s="2" t="s">
        <v>1244</v>
      </c>
      <c r="F283" s="2"/>
      <c r="G283" s="2" t="s">
        <v>1617</v>
      </c>
      <c r="H283" s="2" t="s">
        <v>1387</v>
      </c>
    </row>
    <row r="284" customFormat="false" ht="15" hidden="false" customHeight="false" outlineLevel="0" collapsed="false">
      <c r="A284" s="2" t="s">
        <v>1291</v>
      </c>
      <c r="B284" s="2" t="s">
        <v>1290</v>
      </c>
      <c r="C284" s="2" t="s">
        <v>1568</v>
      </c>
      <c r="D284" s="2" t="s">
        <v>1245</v>
      </c>
      <c r="E284" s="2" t="s">
        <v>1244</v>
      </c>
      <c r="F284" s="2"/>
      <c r="G284" s="2"/>
      <c r="H284" s="2" t="s">
        <v>1387</v>
      </c>
    </row>
    <row r="285" customFormat="false" ht="15" hidden="false" customHeight="false" outlineLevel="0" collapsed="false">
      <c r="A285" s="2" t="s">
        <v>1275</v>
      </c>
      <c r="B285" s="2" t="s">
        <v>1274</v>
      </c>
      <c r="C285" s="2" t="s">
        <v>1568</v>
      </c>
      <c r="D285" s="2" t="s">
        <v>859</v>
      </c>
      <c r="E285" s="2" t="s">
        <v>858</v>
      </c>
      <c r="F285" s="2"/>
      <c r="G285" s="2" t="s">
        <v>1618</v>
      </c>
      <c r="H285" s="2" t="s">
        <v>1387</v>
      </c>
    </row>
    <row r="286" customFormat="false" ht="23.85" hidden="false" customHeight="false" outlineLevel="0" collapsed="false">
      <c r="A286" s="2" t="s">
        <v>955</v>
      </c>
      <c r="B286" s="2" t="s">
        <v>954</v>
      </c>
      <c r="C286" s="2" t="s">
        <v>1568</v>
      </c>
      <c r="D286" s="2" t="s">
        <v>859</v>
      </c>
      <c r="E286" s="2" t="s">
        <v>858</v>
      </c>
      <c r="F286" s="2"/>
      <c r="G286" s="2" t="s">
        <v>1619</v>
      </c>
      <c r="H286" s="2" t="s">
        <v>1387</v>
      </c>
    </row>
    <row r="287" customFormat="false" ht="15" hidden="false" customHeight="false" outlineLevel="0" collapsed="false">
      <c r="A287" s="2" t="s">
        <v>943</v>
      </c>
      <c r="B287" s="2" t="s">
        <v>942</v>
      </c>
      <c r="C287" s="2" t="s">
        <v>1568</v>
      </c>
      <c r="D287" s="2" t="s">
        <v>55</v>
      </c>
      <c r="E287" s="2" t="s">
        <v>54</v>
      </c>
      <c r="F287" s="2"/>
      <c r="G287" s="2" t="s">
        <v>1620</v>
      </c>
      <c r="H287" s="2" t="s">
        <v>1387</v>
      </c>
    </row>
    <row r="288" customFormat="false" ht="15" hidden="false" customHeight="false" outlineLevel="0" collapsed="false">
      <c r="A288" s="2" t="s">
        <v>951</v>
      </c>
      <c r="B288" s="2" t="s">
        <v>950</v>
      </c>
      <c r="C288" s="2" t="s">
        <v>1568</v>
      </c>
      <c r="D288" s="2" t="s">
        <v>162</v>
      </c>
      <c r="E288" s="2" t="s">
        <v>161</v>
      </c>
      <c r="F288" s="2"/>
      <c r="G288" s="2"/>
      <c r="H288" s="2" t="s">
        <v>1387</v>
      </c>
    </row>
    <row r="289" customFormat="false" ht="15" hidden="false" customHeight="false" outlineLevel="0" collapsed="false">
      <c r="A289" s="2" t="s">
        <v>981</v>
      </c>
      <c r="B289" s="2" t="s">
        <v>980</v>
      </c>
      <c r="C289" s="2" t="s">
        <v>1568</v>
      </c>
      <c r="D289" s="2" t="s">
        <v>185</v>
      </c>
      <c r="E289" s="2" t="s">
        <v>184</v>
      </c>
      <c r="F289" s="2"/>
      <c r="G289" s="2" t="s">
        <v>1621</v>
      </c>
      <c r="H289" s="2" t="s">
        <v>1387</v>
      </c>
    </row>
    <row r="290" customFormat="false" ht="15" hidden="false" customHeight="false" outlineLevel="0" collapsed="false">
      <c r="A290" s="2" t="s">
        <v>649</v>
      </c>
      <c r="B290" s="2" t="s">
        <v>648</v>
      </c>
      <c r="C290" s="2" t="s">
        <v>1384</v>
      </c>
      <c r="D290" s="2" t="s">
        <v>340</v>
      </c>
      <c r="E290" s="2" t="s">
        <v>339</v>
      </c>
      <c r="F290" s="2" t="s">
        <v>1622</v>
      </c>
      <c r="G290" s="2" t="s">
        <v>1623</v>
      </c>
      <c r="H290" s="2" t="s">
        <v>1387</v>
      </c>
    </row>
    <row r="291" customFormat="false" ht="15" hidden="false" customHeight="false" outlineLevel="0" collapsed="false">
      <c r="A291" s="2" t="s">
        <v>652</v>
      </c>
      <c r="B291" s="2" t="s">
        <v>651</v>
      </c>
      <c r="C291" s="2" t="s">
        <v>1384</v>
      </c>
      <c r="D291" s="2" t="s">
        <v>347</v>
      </c>
      <c r="E291" s="2" t="s">
        <v>346</v>
      </c>
      <c r="F291" s="2" t="s">
        <v>1334</v>
      </c>
      <c r="G291" s="2" t="s">
        <v>1491</v>
      </c>
      <c r="H291" s="2" t="s">
        <v>1387</v>
      </c>
    </row>
    <row r="292" customFormat="false" ht="23.85" hidden="false" customHeight="false" outlineLevel="0" collapsed="false">
      <c r="A292" s="2" t="s">
        <v>112</v>
      </c>
      <c r="B292" s="2" t="s">
        <v>111</v>
      </c>
      <c r="C292" s="2" t="s">
        <v>1342</v>
      </c>
      <c r="D292" s="2" t="s">
        <v>247</v>
      </c>
      <c r="E292" s="2" t="s">
        <v>246</v>
      </c>
      <c r="F292" s="2"/>
      <c r="G292" s="2" t="s">
        <v>1624</v>
      </c>
      <c r="H292" s="2" t="s">
        <v>1331</v>
      </c>
    </row>
    <row r="293" customFormat="false" ht="15" hidden="false" customHeight="false" outlineLevel="0" collapsed="false">
      <c r="A293" s="2" t="s">
        <v>112</v>
      </c>
      <c r="B293" s="2" t="s">
        <v>111</v>
      </c>
      <c r="C293" s="2" t="s">
        <v>1568</v>
      </c>
      <c r="D293" s="2" t="s">
        <v>1245</v>
      </c>
      <c r="E293" s="2" t="s">
        <v>1244</v>
      </c>
      <c r="F293" s="2"/>
      <c r="G293" s="2" t="s">
        <v>1625</v>
      </c>
      <c r="H293" s="2" t="s">
        <v>1387</v>
      </c>
    </row>
    <row r="294" customFormat="false" ht="15" hidden="false" customHeight="false" outlineLevel="0" collapsed="false">
      <c r="A294" s="2" t="s">
        <v>264</v>
      </c>
      <c r="B294" s="2" t="s">
        <v>263</v>
      </c>
      <c r="C294" s="2" t="s">
        <v>1568</v>
      </c>
      <c r="D294" s="2" t="s">
        <v>896</v>
      </c>
      <c r="E294" s="2" t="s">
        <v>895</v>
      </c>
      <c r="F294" s="2"/>
      <c r="G294" s="2" t="s">
        <v>1626</v>
      </c>
      <c r="H294" s="2" t="s">
        <v>1387</v>
      </c>
    </row>
    <row r="295" customFormat="false" ht="15" hidden="false" customHeight="false" outlineLevel="0" collapsed="false">
      <c r="A295" s="2" t="s">
        <v>896</v>
      </c>
      <c r="B295" s="2" t="s">
        <v>895</v>
      </c>
      <c r="C295" s="2" t="s">
        <v>1568</v>
      </c>
      <c r="D295" s="2" t="s">
        <v>1245</v>
      </c>
      <c r="E295" s="2" t="s">
        <v>1244</v>
      </c>
      <c r="F295" s="2"/>
      <c r="G295" s="2"/>
      <c r="H295" s="2" t="s">
        <v>1387</v>
      </c>
    </row>
    <row r="296" customFormat="false" ht="15" hidden="false" customHeight="false" outlineLevel="0" collapsed="false">
      <c r="A296" s="2" t="s">
        <v>253</v>
      </c>
      <c r="B296" s="2" t="s">
        <v>252</v>
      </c>
      <c r="C296" s="2" t="s">
        <v>1568</v>
      </c>
      <c r="D296" s="2" t="s">
        <v>866</v>
      </c>
      <c r="E296" s="2" t="s">
        <v>865</v>
      </c>
      <c r="F296" s="2"/>
      <c r="G296" s="2" t="s">
        <v>1627</v>
      </c>
      <c r="H296" s="2" t="s">
        <v>1387</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4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30"/>
    <col collapsed="false" customWidth="true" hidden="false" outlineLevel="0" max="3" min="3" style="0" width="14"/>
    <col collapsed="false" customWidth="true" hidden="false" outlineLevel="0" max="4" min="4" style="0" width="90"/>
    <col collapsed="false" customWidth="true" hidden="false" outlineLevel="0" max="5" min="5" style="0" width="18"/>
  </cols>
  <sheetData>
    <row r="1" customFormat="false" ht="15" hidden="false" customHeight="false" outlineLevel="0" collapsed="false">
      <c r="A1" s="3" t="s">
        <v>1326</v>
      </c>
      <c r="B1" s="3" t="s">
        <v>1628</v>
      </c>
      <c r="C1" s="3" t="s">
        <v>1629</v>
      </c>
      <c r="D1" s="3" t="s">
        <v>1630</v>
      </c>
      <c r="E1" s="3" t="s">
        <v>43</v>
      </c>
    </row>
    <row r="2" customFormat="false" ht="15" hidden="false" customHeight="false" outlineLevel="0" collapsed="false">
      <c r="A2" s="2" t="s">
        <v>1455</v>
      </c>
      <c r="B2" s="2" t="s">
        <v>575</v>
      </c>
      <c r="C2" s="2" t="s">
        <v>1454</v>
      </c>
      <c r="D2" s="2" t="s">
        <v>1456</v>
      </c>
      <c r="E2" s="2" t="s">
        <v>315</v>
      </c>
    </row>
    <row r="3" customFormat="false" ht="15" hidden="false" customHeight="false" outlineLevel="0" collapsed="false">
      <c r="A3" s="2" t="s">
        <v>1457</v>
      </c>
      <c r="B3" s="2" t="s">
        <v>581</v>
      </c>
      <c r="C3" s="2" t="s">
        <v>1454</v>
      </c>
      <c r="D3" s="2" t="s">
        <v>1458</v>
      </c>
      <c r="E3" s="2" t="s">
        <v>315</v>
      </c>
    </row>
    <row r="4" customFormat="false" ht="15" hidden="false" customHeight="false" outlineLevel="0" collapsed="false">
      <c r="A4" s="2" t="s">
        <v>1332</v>
      </c>
      <c r="B4" s="2" t="s">
        <v>592</v>
      </c>
      <c r="C4" s="2" t="s">
        <v>1454</v>
      </c>
      <c r="D4" s="2" t="s">
        <v>1459</v>
      </c>
      <c r="E4" s="2" t="s">
        <v>315</v>
      </c>
    </row>
    <row r="5" customFormat="false" ht="15" hidden="false" customHeight="false" outlineLevel="0" collapsed="false">
      <c r="A5" s="2" t="s">
        <v>1460</v>
      </c>
      <c r="B5" s="2" t="s">
        <v>589</v>
      </c>
      <c r="C5" s="2" t="s">
        <v>1454</v>
      </c>
      <c r="D5" s="2" t="s">
        <v>1461</v>
      </c>
      <c r="E5" s="2" t="s">
        <v>315</v>
      </c>
    </row>
    <row r="6" customFormat="false" ht="23.85" hidden="false" customHeight="false" outlineLevel="0" collapsed="false">
      <c r="A6" s="2" t="s">
        <v>1445</v>
      </c>
      <c r="B6" s="2" t="s">
        <v>619</v>
      </c>
      <c r="C6" s="2" t="s">
        <v>1454</v>
      </c>
      <c r="D6" s="2" t="s">
        <v>1465</v>
      </c>
      <c r="E6" s="2" t="s">
        <v>315</v>
      </c>
    </row>
    <row r="7" customFormat="false" ht="15" hidden="false" customHeight="false" outlineLevel="0" collapsed="false">
      <c r="A7" s="2" t="s">
        <v>1466</v>
      </c>
      <c r="B7" s="2" t="s">
        <v>600</v>
      </c>
      <c r="C7" s="2" t="s">
        <v>1454</v>
      </c>
      <c r="D7" s="2" t="s">
        <v>1472</v>
      </c>
      <c r="E7" s="2" t="s">
        <v>315</v>
      </c>
    </row>
    <row r="8" customFormat="false" ht="15" hidden="false" customHeight="false" outlineLevel="0" collapsed="false">
      <c r="A8" s="2" t="s">
        <v>1476</v>
      </c>
      <c r="B8" s="2" t="s">
        <v>626</v>
      </c>
      <c r="C8" s="2" t="s">
        <v>1454</v>
      </c>
      <c r="D8" s="2" t="s">
        <v>1477</v>
      </c>
      <c r="E8" s="2" t="s">
        <v>315</v>
      </c>
    </row>
    <row r="9" customFormat="false" ht="15" hidden="false" customHeight="false" outlineLevel="0" collapsed="false">
      <c r="A9" s="2" t="s">
        <v>1447</v>
      </c>
      <c r="B9" s="2" t="s">
        <v>623</v>
      </c>
      <c r="C9" s="2" t="s">
        <v>1454</v>
      </c>
      <c r="D9" s="2" t="s">
        <v>1478</v>
      </c>
      <c r="E9" s="2" t="s">
        <v>315</v>
      </c>
    </row>
    <row r="10" customFormat="false" ht="15" hidden="false" customHeight="false" outlineLevel="0" collapsed="false">
      <c r="A10" s="2" t="s">
        <v>1479</v>
      </c>
      <c r="B10" s="2" t="s">
        <v>645</v>
      </c>
      <c r="C10" s="2" t="s">
        <v>1454</v>
      </c>
      <c r="D10" s="2" t="s">
        <v>1480</v>
      </c>
      <c r="E10" s="2" t="s">
        <v>315</v>
      </c>
    </row>
    <row r="11" customFormat="false" ht="15" hidden="false" customHeight="false" outlineLevel="0" collapsed="false">
      <c r="A11" s="2" t="s">
        <v>1481</v>
      </c>
      <c r="B11" s="2" t="s">
        <v>649</v>
      </c>
      <c r="C11" s="2" t="s">
        <v>1454</v>
      </c>
      <c r="D11" s="2" t="s">
        <v>1482</v>
      </c>
      <c r="E11" s="2" t="s">
        <v>315</v>
      </c>
    </row>
    <row r="12" customFormat="false" ht="15" hidden="false" customHeight="false" outlineLevel="0" collapsed="false">
      <c r="A12" s="2" t="s">
        <v>1334</v>
      </c>
      <c r="B12" s="2" t="s">
        <v>656</v>
      </c>
      <c r="C12" s="2" t="s">
        <v>1454</v>
      </c>
      <c r="D12" s="2" t="s">
        <v>1488</v>
      </c>
      <c r="E12" s="2" t="s">
        <v>315</v>
      </c>
    </row>
    <row r="13" customFormat="false" ht="23.85" hidden="false" customHeight="false" outlineLevel="0" collapsed="false">
      <c r="A13" s="2" t="s">
        <v>1489</v>
      </c>
      <c r="B13" s="2" t="s">
        <v>652</v>
      </c>
      <c r="C13" s="2" t="s">
        <v>1454</v>
      </c>
      <c r="D13" s="2" t="s">
        <v>1490</v>
      </c>
      <c r="E13" s="2" t="s">
        <v>315</v>
      </c>
    </row>
    <row r="14" customFormat="false" ht="15" hidden="false" customHeight="false" outlineLevel="0" collapsed="false">
      <c r="A14" s="2" t="s">
        <v>1507</v>
      </c>
      <c r="B14" s="2" t="s">
        <v>671</v>
      </c>
      <c r="C14" s="2" t="s">
        <v>1454</v>
      </c>
      <c r="D14" s="2" t="s">
        <v>1508</v>
      </c>
      <c r="E14" s="2" t="s">
        <v>315</v>
      </c>
    </row>
    <row r="15" customFormat="false" ht="15" hidden="false" customHeight="false" outlineLevel="0" collapsed="false">
      <c r="A15" s="2" t="s">
        <v>1507</v>
      </c>
      <c r="B15" s="2" t="s">
        <v>674</v>
      </c>
      <c r="C15" s="2" t="s">
        <v>1454</v>
      </c>
      <c r="D15" s="2" t="s">
        <v>1510</v>
      </c>
      <c r="E15" s="2" t="s">
        <v>315</v>
      </c>
    </row>
    <row r="16" customFormat="false" ht="15" hidden="false" customHeight="false" outlineLevel="0" collapsed="false">
      <c r="A16" s="2" t="s">
        <v>1507</v>
      </c>
      <c r="B16" s="2" t="s">
        <v>664</v>
      </c>
      <c r="C16" s="2" t="s">
        <v>1454</v>
      </c>
      <c r="D16" s="2" t="s">
        <v>1512</v>
      </c>
      <c r="E16" s="2" t="s">
        <v>315</v>
      </c>
    </row>
    <row r="17" customFormat="false" ht="15" hidden="false" customHeight="false" outlineLevel="0" collapsed="false">
      <c r="A17" s="2" t="s">
        <v>1507</v>
      </c>
      <c r="B17" s="2" t="s">
        <v>668</v>
      </c>
      <c r="C17" s="2" t="s">
        <v>1499</v>
      </c>
      <c r="D17" s="2" t="s">
        <v>1522</v>
      </c>
      <c r="E17" s="2" t="s">
        <v>315</v>
      </c>
    </row>
    <row r="18" customFormat="false" ht="15" hidden="false" customHeight="false" outlineLevel="0" collapsed="false">
      <c r="A18" s="2" t="s">
        <v>1504</v>
      </c>
      <c r="B18" s="2" t="s">
        <v>686</v>
      </c>
      <c r="C18" s="2" t="s">
        <v>1454</v>
      </c>
      <c r="D18" s="2" t="s">
        <v>1505</v>
      </c>
      <c r="E18" s="2" t="s">
        <v>315</v>
      </c>
    </row>
    <row r="19" customFormat="false" ht="15" hidden="false" customHeight="false" outlineLevel="0" collapsed="false">
      <c r="A19" s="2" t="s">
        <v>1498</v>
      </c>
      <c r="B19" s="2" t="s">
        <v>690</v>
      </c>
      <c r="C19" s="2" t="s">
        <v>1454</v>
      </c>
      <c r="D19" s="2" t="s">
        <v>1520</v>
      </c>
      <c r="E19" s="2" t="s">
        <v>315</v>
      </c>
    </row>
    <row r="20" customFormat="false" ht="23.85" hidden="false" customHeight="false" outlineLevel="0" collapsed="false">
      <c r="A20" s="2" t="s">
        <v>1498</v>
      </c>
      <c r="B20" s="2" t="s">
        <v>693</v>
      </c>
      <c r="C20" s="2" t="s">
        <v>1454</v>
      </c>
      <c r="D20" s="2" t="s">
        <v>1523</v>
      </c>
      <c r="E20" s="2" t="s">
        <v>694</v>
      </c>
    </row>
    <row r="21" customFormat="false" ht="15" hidden="false" customHeight="false" outlineLevel="0" collapsed="false">
      <c r="A21" s="2" t="s">
        <v>1527</v>
      </c>
      <c r="B21" s="2" t="s">
        <v>710</v>
      </c>
      <c r="C21" s="2" t="s">
        <v>1454</v>
      </c>
      <c r="D21" s="2" t="s">
        <v>1528</v>
      </c>
      <c r="E21" s="2" t="s">
        <v>315</v>
      </c>
    </row>
    <row r="22" customFormat="false" ht="15" hidden="false" customHeight="false" outlineLevel="0" collapsed="false">
      <c r="A22" s="2" t="s">
        <v>1514</v>
      </c>
      <c r="B22" s="2" t="s">
        <v>664</v>
      </c>
      <c r="C22" s="2" t="s">
        <v>1454</v>
      </c>
      <c r="D22" s="2" t="s">
        <v>1515</v>
      </c>
      <c r="E22" s="2" t="s">
        <v>315</v>
      </c>
    </row>
    <row r="23" customFormat="false" ht="15" hidden="false" customHeight="false" outlineLevel="0" collapsed="false">
      <c r="A23" s="2" t="s">
        <v>1410</v>
      </c>
      <c r="B23" s="2" t="s">
        <v>714</v>
      </c>
      <c r="C23" s="2" t="s">
        <v>1454</v>
      </c>
      <c r="D23" s="2" t="s">
        <v>1529</v>
      </c>
      <c r="E23" s="2" t="s">
        <v>315</v>
      </c>
    </row>
    <row r="24" customFormat="false" ht="15" hidden="false" customHeight="false" outlineLevel="0" collapsed="false">
      <c r="A24" s="2" t="s">
        <v>1398</v>
      </c>
      <c r="B24" s="2" t="s">
        <v>726</v>
      </c>
      <c r="C24" s="2" t="s">
        <v>1454</v>
      </c>
      <c r="D24" s="2" t="s">
        <v>1531</v>
      </c>
      <c r="E24" s="2" t="s">
        <v>315</v>
      </c>
    </row>
    <row r="25" customFormat="false" ht="15" hidden="false" customHeight="false" outlineLevel="0" collapsed="false">
      <c r="A25" s="2" t="s">
        <v>1400</v>
      </c>
      <c r="B25" s="2" t="s">
        <v>729</v>
      </c>
      <c r="C25" s="2" t="s">
        <v>1454</v>
      </c>
      <c r="D25" s="2" t="s">
        <v>1532</v>
      </c>
      <c r="E25" s="2" t="s">
        <v>315</v>
      </c>
    </row>
    <row r="26" customFormat="false" ht="23.85" hidden="false" customHeight="false" outlineLevel="0" collapsed="false">
      <c r="A26" s="2" t="s">
        <v>1375</v>
      </c>
      <c r="B26" s="2" t="s">
        <v>693</v>
      </c>
      <c r="C26" s="2" t="s">
        <v>1499</v>
      </c>
      <c r="D26" s="2" t="s">
        <v>1524</v>
      </c>
      <c r="E26" s="2" t="s">
        <v>694</v>
      </c>
    </row>
    <row r="27" customFormat="false" ht="23.85" hidden="false" customHeight="false" outlineLevel="0" collapsed="false">
      <c r="A27" s="2" t="s">
        <v>1533</v>
      </c>
      <c r="B27" s="2" t="s">
        <v>732</v>
      </c>
      <c r="C27" s="2" t="s">
        <v>1454</v>
      </c>
      <c r="D27" s="2" t="s">
        <v>1534</v>
      </c>
      <c r="E27" s="2" t="s">
        <v>315</v>
      </c>
    </row>
    <row r="28" customFormat="false" ht="15" hidden="false" customHeight="false" outlineLevel="0" collapsed="false">
      <c r="A28" s="2" t="s">
        <v>1408</v>
      </c>
      <c r="B28" s="2" t="s">
        <v>740</v>
      </c>
      <c r="C28" s="2" t="s">
        <v>1454</v>
      </c>
      <c r="D28" s="2" t="s">
        <v>1537</v>
      </c>
      <c r="E28" s="2" t="s">
        <v>315</v>
      </c>
    </row>
    <row r="29" customFormat="false" ht="15" hidden="false" customHeight="false" outlineLevel="0" collapsed="false">
      <c r="A29" s="2" t="s">
        <v>1408</v>
      </c>
      <c r="B29" s="2" t="s">
        <v>743</v>
      </c>
      <c r="C29" s="2" t="s">
        <v>1454</v>
      </c>
      <c r="D29" s="2" t="s">
        <v>1538</v>
      </c>
      <c r="E29" s="2" t="s">
        <v>315</v>
      </c>
    </row>
    <row r="30" customFormat="false" ht="15" hidden="false" customHeight="false" outlineLevel="0" collapsed="false">
      <c r="A30" s="2" t="s">
        <v>1539</v>
      </c>
      <c r="B30" s="2" t="s">
        <v>747</v>
      </c>
      <c r="C30" s="2" t="s">
        <v>1454</v>
      </c>
      <c r="D30" s="2" t="s">
        <v>1540</v>
      </c>
      <c r="E30" s="2" t="s">
        <v>315</v>
      </c>
    </row>
    <row r="31" customFormat="false" ht="15" hidden="false" customHeight="false" outlineLevel="0" collapsed="false">
      <c r="A31" s="2" t="s">
        <v>1402</v>
      </c>
      <c r="B31" s="2" t="s">
        <v>755</v>
      </c>
      <c r="C31" s="2" t="s">
        <v>1454</v>
      </c>
      <c r="D31" s="2" t="s">
        <v>1541</v>
      </c>
      <c r="E31" s="2" t="s">
        <v>315</v>
      </c>
    </row>
    <row r="32" customFormat="false" ht="15" hidden="false" customHeight="false" outlineLevel="0" collapsed="false">
      <c r="A32" s="2" t="s">
        <v>1542</v>
      </c>
      <c r="B32" s="2" t="s">
        <v>758</v>
      </c>
      <c r="C32" s="2" t="s">
        <v>1499</v>
      </c>
      <c r="D32" s="2" t="s">
        <v>1543</v>
      </c>
      <c r="E32" s="2" t="s">
        <v>315</v>
      </c>
    </row>
    <row r="33" customFormat="false" ht="15" hidden="false" customHeight="false" outlineLevel="0" collapsed="false">
      <c r="A33" s="2" t="s">
        <v>1544</v>
      </c>
      <c r="B33" s="2" t="s">
        <v>761</v>
      </c>
      <c r="C33" s="2" t="s">
        <v>1454</v>
      </c>
      <c r="D33" s="2" t="s">
        <v>1545</v>
      </c>
      <c r="E33" s="2" t="s">
        <v>315</v>
      </c>
    </row>
    <row r="34" customFormat="false" ht="15" hidden="false" customHeight="false" outlineLevel="0" collapsed="false">
      <c r="A34" s="2" t="s">
        <v>1404</v>
      </c>
      <c r="B34" s="2" t="s">
        <v>765</v>
      </c>
      <c r="C34" s="2" t="s">
        <v>1454</v>
      </c>
      <c r="D34" s="2" t="s">
        <v>1405</v>
      </c>
      <c r="E34" s="2" t="s">
        <v>315</v>
      </c>
    </row>
    <row r="35" customFormat="false" ht="15" hidden="false" customHeight="false" outlineLevel="0" collapsed="false">
      <c r="A35" s="2" t="s">
        <v>1546</v>
      </c>
      <c r="B35" s="2" t="s">
        <v>772</v>
      </c>
      <c r="C35" s="2" t="s">
        <v>1454</v>
      </c>
      <c r="D35" s="2" t="s">
        <v>1547</v>
      </c>
      <c r="E35" s="2" t="s">
        <v>315</v>
      </c>
    </row>
    <row r="36" customFormat="false" ht="15" hidden="false" customHeight="false" outlineLevel="0" collapsed="false">
      <c r="A36" s="2" t="s">
        <v>1546</v>
      </c>
      <c r="B36" s="2" t="s">
        <v>769</v>
      </c>
      <c r="C36" s="2" t="s">
        <v>1454</v>
      </c>
      <c r="D36" s="2" t="s">
        <v>1549</v>
      </c>
      <c r="E36" s="2" t="s">
        <v>315</v>
      </c>
    </row>
    <row r="37" customFormat="false" ht="23.85" hidden="false" customHeight="false" outlineLevel="0" collapsed="false">
      <c r="A37" s="2" t="s">
        <v>1550</v>
      </c>
      <c r="B37" s="2" t="s">
        <v>775</v>
      </c>
      <c r="C37" s="2" t="s">
        <v>1454</v>
      </c>
      <c r="D37" s="2" t="s">
        <v>1551</v>
      </c>
      <c r="E37" s="2" t="s">
        <v>315</v>
      </c>
    </row>
    <row r="38" customFormat="false" ht="15" hidden="false" customHeight="false" outlineLevel="0" collapsed="false">
      <c r="A38" s="2" t="s">
        <v>1552</v>
      </c>
      <c r="B38" s="2" t="s">
        <v>789</v>
      </c>
      <c r="C38" s="2" t="s">
        <v>1454</v>
      </c>
      <c r="D38" s="2" t="s">
        <v>1553</v>
      </c>
      <c r="E38" s="2" t="s">
        <v>315</v>
      </c>
    </row>
    <row r="39" customFormat="false" ht="15" hidden="false" customHeight="false" outlineLevel="0" collapsed="false">
      <c r="A39" s="2" t="s">
        <v>1552</v>
      </c>
      <c r="B39" s="2" t="s">
        <v>795</v>
      </c>
      <c r="C39" s="2" t="s">
        <v>1454</v>
      </c>
      <c r="D39" s="2" t="s">
        <v>1553</v>
      </c>
      <c r="E39" s="2" t="s">
        <v>315</v>
      </c>
    </row>
    <row r="40" customFormat="false" ht="15" hidden="false" customHeight="false" outlineLevel="0" collapsed="false">
      <c r="A40" s="2" t="s">
        <v>1552</v>
      </c>
      <c r="B40" s="2" t="s">
        <v>792</v>
      </c>
      <c r="C40" s="2" t="s">
        <v>1454</v>
      </c>
      <c r="D40" s="2" t="s">
        <v>1553</v>
      </c>
      <c r="E40" s="2" t="s">
        <v>315</v>
      </c>
    </row>
    <row r="41" customFormat="false" ht="15" hidden="false" customHeight="false" outlineLevel="0" collapsed="false">
      <c r="A41" s="2" t="s">
        <v>1552</v>
      </c>
      <c r="B41" s="2" t="s">
        <v>800</v>
      </c>
      <c r="C41" s="2" t="s">
        <v>1454</v>
      </c>
      <c r="D41" s="2" t="s">
        <v>1553</v>
      </c>
      <c r="E41" s="2" t="s">
        <v>315</v>
      </c>
    </row>
    <row r="42" customFormat="false" ht="15" hidden="false" customHeight="false" outlineLevel="0" collapsed="false">
      <c r="A42" s="2" t="s">
        <v>1552</v>
      </c>
      <c r="B42" s="2" t="s">
        <v>797</v>
      </c>
      <c r="C42" s="2" t="s">
        <v>1454</v>
      </c>
      <c r="D42" s="2" t="s">
        <v>1553</v>
      </c>
      <c r="E42" s="2" t="s">
        <v>315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2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22"/>
    <col collapsed="false" customWidth="true" hidden="false" outlineLevel="0" max="3" min="3" style="0" width="6"/>
    <col collapsed="false" customWidth="true" hidden="false" outlineLevel="0" max="4" min="4" style="0" width="32"/>
    <col collapsed="false" customWidth="true" hidden="false" outlineLevel="0" max="5" min="5" style="0" width="20"/>
    <col collapsed="false" customWidth="true" hidden="false" outlineLevel="0" max="6" min="6" style="0" width="18"/>
    <col collapsed="false" customWidth="true" hidden="false" outlineLevel="0" max="7" min="7" style="0" width="60"/>
  </cols>
  <sheetData>
    <row r="1" customFormat="false" ht="15" hidden="false" customHeight="false" outlineLevel="0" collapsed="false">
      <c r="A1" s="3" t="s">
        <v>1631</v>
      </c>
      <c r="B1" s="3" t="s">
        <v>1632</v>
      </c>
      <c r="C1" s="3" t="s">
        <v>1633</v>
      </c>
      <c r="D1" s="3" t="s">
        <v>1634</v>
      </c>
      <c r="E1" s="3" t="s">
        <v>1323</v>
      </c>
      <c r="F1" s="3" t="s">
        <v>1326</v>
      </c>
      <c r="G1" s="3" t="s">
        <v>53</v>
      </c>
    </row>
    <row r="2" customFormat="false" ht="15" hidden="false" customHeight="false" outlineLevel="0" collapsed="false">
      <c r="A2" s="2" t="s">
        <v>333</v>
      </c>
      <c r="B2" s="2" t="s">
        <v>319</v>
      </c>
      <c r="C2" s="2" t="n">
        <v>1</v>
      </c>
      <c r="D2" s="2" t="s">
        <v>811</v>
      </c>
      <c r="E2" s="2" t="s">
        <v>1344</v>
      </c>
      <c r="F2" s="2" t="s">
        <v>1346</v>
      </c>
      <c r="G2" s="2" t="s">
        <v>1347</v>
      </c>
    </row>
    <row r="3" customFormat="false" ht="15" hidden="false" customHeight="false" outlineLevel="0" collapsed="false">
      <c r="A3" s="2" t="s">
        <v>333</v>
      </c>
      <c r="B3" s="2" t="s">
        <v>319</v>
      </c>
      <c r="C3" s="2" t="n">
        <v>2</v>
      </c>
      <c r="D3" s="2" t="s">
        <v>55</v>
      </c>
      <c r="E3" s="2" t="s">
        <v>1344</v>
      </c>
      <c r="F3" s="2" t="s">
        <v>1329</v>
      </c>
      <c r="G3" s="2" t="s">
        <v>1345</v>
      </c>
    </row>
    <row r="4" customFormat="false" ht="15" hidden="false" customHeight="false" outlineLevel="0" collapsed="false">
      <c r="A4" s="2" t="s">
        <v>340</v>
      </c>
      <c r="B4" s="2" t="s">
        <v>319</v>
      </c>
      <c r="C4" s="2" t="n">
        <v>1</v>
      </c>
      <c r="D4" s="2" t="s">
        <v>803</v>
      </c>
      <c r="E4" s="2" t="s">
        <v>1349</v>
      </c>
      <c r="F4" s="2" t="s">
        <v>1363</v>
      </c>
      <c r="G4" s="2" t="s">
        <v>1364</v>
      </c>
    </row>
    <row r="5" customFormat="false" ht="15" hidden="false" customHeight="false" outlineLevel="0" collapsed="false">
      <c r="A5" s="2" t="s">
        <v>340</v>
      </c>
      <c r="B5" s="2" t="s">
        <v>319</v>
      </c>
      <c r="C5" s="2" t="n">
        <v>2</v>
      </c>
      <c r="D5" s="2" t="s">
        <v>55</v>
      </c>
      <c r="E5" s="2" t="s">
        <v>1349</v>
      </c>
      <c r="F5" s="2" t="s">
        <v>1361</v>
      </c>
      <c r="G5" s="2" t="s">
        <v>1362</v>
      </c>
    </row>
    <row r="6" customFormat="false" ht="15" hidden="false" customHeight="false" outlineLevel="0" collapsed="false">
      <c r="A6" s="2" t="s">
        <v>325</v>
      </c>
      <c r="B6" s="2" t="s">
        <v>319</v>
      </c>
      <c r="C6" s="2" t="n">
        <v>1</v>
      </c>
      <c r="D6" s="2" t="s">
        <v>803</v>
      </c>
      <c r="E6" s="2" t="s">
        <v>1349</v>
      </c>
      <c r="F6" s="2" t="s">
        <v>1367</v>
      </c>
      <c r="G6" s="2" t="s">
        <v>1368</v>
      </c>
    </row>
    <row r="7" customFormat="false" ht="15" hidden="false" customHeight="false" outlineLevel="0" collapsed="false">
      <c r="A7" s="2" t="s">
        <v>325</v>
      </c>
      <c r="B7" s="2" t="s">
        <v>319</v>
      </c>
      <c r="C7" s="2" t="n">
        <v>2</v>
      </c>
      <c r="D7" s="2" t="s">
        <v>55</v>
      </c>
      <c r="E7" s="2" t="s">
        <v>1349</v>
      </c>
      <c r="F7" s="2" t="s">
        <v>1365</v>
      </c>
      <c r="G7" s="2" t="s">
        <v>1366</v>
      </c>
    </row>
    <row r="8" customFormat="false" ht="15" hidden="false" customHeight="false" outlineLevel="0" collapsed="false">
      <c r="A8" s="2" t="s">
        <v>347</v>
      </c>
      <c r="B8" s="2" t="s">
        <v>319</v>
      </c>
      <c r="C8" s="2" t="n">
        <v>1</v>
      </c>
      <c r="D8" s="2" t="s">
        <v>803</v>
      </c>
      <c r="E8" s="2" t="s">
        <v>1349</v>
      </c>
      <c r="F8" s="2" t="s">
        <v>1370</v>
      </c>
      <c r="G8" s="2" t="s">
        <v>348</v>
      </c>
    </row>
    <row r="9" customFormat="false" ht="15" hidden="false" customHeight="false" outlineLevel="0" collapsed="false">
      <c r="A9" s="2" t="s">
        <v>347</v>
      </c>
      <c r="B9" s="2" t="s">
        <v>319</v>
      </c>
      <c r="C9" s="2" t="n">
        <v>2</v>
      </c>
      <c r="D9" s="2" t="s">
        <v>55</v>
      </c>
      <c r="E9" s="2" t="s">
        <v>1349</v>
      </c>
      <c r="F9" s="2" t="s">
        <v>1365</v>
      </c>
      <c r="G9" s="2" t="s">
        <v>1369</v>
      </c>
    </row>
    <row r="10" customFormat="false" ht="15" hidden="false" customHeight="false" outlineLevel="0" collapsed="false">
      <c r="A10" s="2" t="s">
        <v>386</v>
      </c>
      <c r="B10" s="2" t="s">
        <v>319</v>
      </c>
      <c r="C10" s="2" t="n">
        <v>1</v>
      </c>
      <c r="D10" s="2" t="s">
        <v>55</v>
      </c>
      <c r="E10" s="2" t="s">
        <v>1349</v>
      </c>
      <c r="F10" s="2" t="s">
        <v>1373</v>
      </c>
      <c r="G10" s="2" t="s">
        <v>1374</v>
      </c>
    </row>
    <row r="11" customFormat="false" ht="15" hidden="false" customHeight="false" outlineLevel="0" collapsed="false">
      <c r="A11" s="2" t="s">
        <v>386</v>
      </c>
      <c r="B11" s="2" t="s">
        <v>319</v>
      </c>
      <c r="C11" s="2" t="n">
        <v>2</v>
      </c>
      <c r="D11" s="2" t="s">
        <v>146</v>
      </c>
      <c r="E11" s="2" t="s">
        <v>1344</v>
      </c>
      <c r="F11" s="2" t="s">
        <v>1375</v>
      </c>
      <c r="G11" s="2" t="s">
        <v>1376</v>
      </c>
    </row>
    <row r="12" customFormat="false" ht="15" hidden="false" customHeight="false" outlineLevel="0" collapsed="false">
      <c r="A12" s="2" t="s">
        <v>386</v>
      </c>
      <c r="B12" s="2" t="s">
        <v>319</v>
      </c>
      <c r="C12" s="2" t="n">
        <v>3</v>
      </c>
      <c r="D12" s="2" t="s">
        <v>845</v>
      </c>
      <c r="E12" s="2" t="s">
        <v>1344</v>
      </c>
      <c r="F12" s="2" t="s">
        <v>1375</v>
      </c>
      <c r="G12" s="2" t="s">
        <v>1377</v>
      </c>
    </row>
    <row r="13" customFormat="false" ht="15" hidden="false" customHeight="false" outlineLevel="0" collapsed="false">
      <c r="A13" s="2" t="s">
        <v>396</v>
      </c>
      <c r="B13" s="2" t="s">
        <v>319</v>
      </c>
      <c r="C13" s="2" t="n">
        <v>1</v>
      </c>
      <c r="D13" s="2" t="s">
        <v>818</v>
      </c>
      <c r="E13" s="2" t="s">
        <v>1344</v>
      </c>
      <c r="F13" s="2" t="s">
        <v>1332</v>
      </c>
      <c r="G13" s="2"/>
    </row>
    <row r="14" customFormat="false" ht="15" hidden="false" customHeight="false" outlineLevel="0" collapsed="false">
      <c r="A14" s="2" t="s">
        <v>396</v>
      </c>
      <c r="B14" s="2" t="s">
        <v>319</v>
      </c>
      <c r="C14" s="2" t="n">
        <v>2</v>
      </c>
      <c r="D14" s="2" t="s">
        <v>55</v>
      </c>
      <c r="E14" s="2" t="s">
        <v>1349</v>
      </c>
      <c r="F14" s="2" t="s">
        <v>1447</v>
      </c>
      <c r="G14" s="2" t="s">
        <v>1452</v>
      </c>
    </row>
    <row r="15" customFormat="false" ht="15" hidden="false" customHeight="false" outlineLevel="0" collapsed="false">
      <c r="A15" s="2" t="s">
        <v>396</v>
      </c>
      <c r="B15" s="2" t="s">
        <v>319</v>
      </c>
      <c r="C15" s="2" t="n">
        <v>3</v>
      </c>
      <c r="D15" s="2" t="s">
        <v>834</v>
      </c>
      <c r="E15" s="2" t="s">
        <v>1344</v>
      </c>
      <c r="F15" s="2" t="s">
        <v>1450</v>
      </c>
      <c r="G15" s="2"/>
    </row>
    <row r="16" customFormat="false" ht="15" hidden="false" customHeight="false" outlineLevel="0" collapsed="false">
      <c r="A16" s="2" t="s">
        <v>396</v>
      </c>
      <c r="B16" s="2" t="s">
        <v>319</v>
      </c>
      <c r="C16" s="2" t="n">
        <v>4</v>
      </c>
      <c r="D16" s="2" t="s">
        <v>146</v>
      </c>
      <c r="E16" s="2" t="s">
        <v>1344</v>
      </c>
      <c r="F16" s="2" t="s">
        <v>1375</v>
      </c>
      <c r="G16" s="2" t="s">
        <v>1378</v>
      </c>
    </row>
    <row r="17" customFormat="false" ht="15" hidden="false" customHeight="false" outlineLevel="0" collapsed="false">
      <c r="A17" s="2" t="s">
        <v>396</v>
      </c>
      <c r="B17" s="2" t="s">
        <v>319</v>
      </c>
      <c r="C17" s="2" t="n">
        <v>5</v>
      </c>
      <c r="D17" s="2" t="s">
        <v>845</v>
      </c>
      <c r="E17" s="2" t="s">
        <v>1344</v>
      </c>
      <c r="F17" s="2" t="s">
        <v>1375</v>
      </c>
      <c r="G17" s="2"/>
    </row>
    <row r="18" customFormat="false" ht="15" hidden="false" customHeight="false" outlineLevel="0" collapsed="false">
      <c r="A18" s="2" t="s">
        <v>380</v>
      </c>
      <c r="B18" s="2" t="s">
        <v>319</v>
      </c>
      <c r="C18" s="2" t="n">
        <v>1</v>
      </c>
      <c r="D18" s="2" t="s">
        <v>818</v>
      </c>
      <c r="E18" s="2" t="s">
        <v>1344</v>
      </c>
      <c r="F18" s="2" t="s">
        <v>1332</v>
      </c>
      <c r="G18" s="2" t="s">
        <v>1449</v>
      </c>
    </row>
    <row r="19" customFormat="false" ht="15" hidden="false" customHeight="false" outlineLevel="0" collapsed="false">
      <c r="A19" s="2" t="s">
        <v>380</v>
      </c>
      <c r="B19" s="2" t="s">
        <v>319</v>
      </c>
      <c r="C19" s="2" t="n">
        <v>2</v>
      </c>
      <c r="D19" s="2" t="s">
        <v>834</v>
      </c>
      <c r="E19" s="2" t="s">
        <v>1344</v>
      </c>
      <c r="F19" s="2" t="s">
        <v>1450</v>
      </c>
      <c r="G19" s="2" t="s">
        <v>1451</v>
      </c>
    </row>
    <row r="20" customFormat="false" ht="15" hidden="false" customHeight="false" outlineLevel="0" collapsed="false">
      <c r="A20" s="2" t="s">
        <v>424</v>
      </c>
      <c r="B20" s="2" t="s">
        <v>319</v>
      </c>
      <c r="C20" s="2" t="n">
        <v>1</v>
      </c>
      <c r="D20" s="2" t="s">
        <v>828</v>
      </c>
      <c r="E20" s="2" t="s">
        <v>1344</v>
      </c>
      <c r="F20" s="2" t="s">
        <v>1334</v>
      </c>
      <c r="G20" s="2" t="s">
        <v>1419</v>
      </c>
    </row>
    <row r="21" customFormat="false" ht="15" hidden="false" customHeight="false" outlineLevel="0" collapsed="false">
      <c r="A21" s="2" t="s">
        <v>424</v>
      </c>
      <c r="B21" s="2" t="s">
        <v>319</v>
      </c>
      <c r="C21" s="2" t="n">
        <v>2</v>
      </c>
      <c r="D21" s="2" t="s">
        <v>55</v>
      </c>
      <c r="E21" s="2" t="s">
        <v>1344</v>
      </c>
      <c r="F21" s="2" t="s">
        <v>1420</v>
      </c>
      <c r="G21" s="2" t="s">
        <v>1421</v>
      </c>
    </row>
    <row r="22" customFormat="false" ht="15" hidden="false" customHeight="false" outlineLevel="0" collapsed="false">
      <c r="A22" s="2" t="s">
        <v>497</v>
      </c>
      <c r="B22" s="2" t="s">
        <v>319</v>
      </c>
      <c r="C22" s="2" t="n">
        <v>1</v>
      </c>
      <c r="D22" s="2" t="s">
        <v>55</v>
      </c>
      <c r="E22" s="2" t="s">
        <v>1349</v>
      </c>
      <c r="F22" s="2" t="s">
        <v>1424</v>
      </c>
      <c r="G22" s="2" t="s">
        <v>1425</v>
      </c>
    </row>
    <row r="23" customFormat="false" ht="15" hidden="false" customHeight="false" outlineLevel="0" collapsed="false">
      <c r="A23" s="2" t="s">
        <v>497</v>
      </c>
      <c r="B23" s="2" t="s">
        <v>319</v>
      </c>
      <c r="C23" s="2" t="n">
        <v>2</v>
      </c>
      <c r="D23" s="2" t="s">
        <v>828</v>
      </c>
      <c r="E23" s="2" t="s">
        <v>1349</v>
      </c>
      <c r="F23" s="2" t="s">
        <v>1422</v>
      </c>
      <c r="G23" s="2" t="s">
        <v>1423</v>
      </c>
    </row>
    <row r="24" customFormat="false" ht="15" hidden="false" customHeight="false" outlineLevel="0" collapsed="false">
      <c r="A24" s="2" t="s">
        <v>318</v>
      </c>
      <c r="B24" s="2" t="s">
        <v>319</v>
      </c>
      <c r="C24" s="2" t="n">
        <v>1</v>
      </c>
      <c r="D24" s="2" t="s">
        <v>881</v>
      </c>
      <c r="E24" s="2" t="s">
        <v>1344</v>
      </c>
      <c r="F24" s="2" t="s">
        <v>1352</v>
      </c>
      <c r="G24" s="2" t="s">
        <v>1353</v>
      </c>
    </row>
    <row r="25" customFormat="false" ht="15" hidden="false" customHeight="false" outlineLevel="0" collapsed="false">
      <c r="A25" s="2" t="s">
        <v>318</v>
      </c>
      <c r="B25" s="2" t="s">
        <v>319</v>
      </c>
      <c r="C25" s="2" t="n">
        <v>2</v>
      </c>
      <c r="D25" s="2" t="s">
        <v>55</v>
      </c>
      <c r="E25" s="2" t="s">
        <v>1349</v>
      </c>
      <c r="F25" s="2" t="s">
        <v>1329</v>
      </c>
      <c r="G25" s="2" t="s">
        <v>1351</v>
      </c>
    </row>
    <row r="26" customFormat="false" ht="15" hidden="false" customHeight="false" outlineLevel="0" collapsed="false">
      <c r="A26" s="2" t="s">
        <v>434</v>
      </c>
      <c r="B26" s="2" t="s">
        <v>319</v>
      </c>
      <c r="C26" s="2" t="n">
        <v>1</v>
      </c>
      <c r="D26" s="2" t="s">
        <v>131</v>
      </c>
      <c r="E26" s="2" t="s">
        <v>1344</v>
      </c>
      <c r="F26" s="2" t="s">
        <v>1410</v>
      </c>
      <c r="G26" s="2"/>
    </row>
    <row r="27" customFormat="false" ht="15" hidden="false" customHeight="false" outlineLevel="0" collapsed="false">
      <c r="A27" s="2" t="s">
        <v>434</v>
      </c>
      <c r="B27" s="2" t="s">
        <v>319</v>
      </c>
      <c r="C27" s="2" t="n">
        <v>2</v>
      </c>
      <c r="D27" s="2" t="s">
        <v>185</v>
      </c>
      <c r="E27" s="2" t="s">
        <v>1344</v>
      </c>
      <c r="F27" s="2" t="s">
        <v>1558</v>
      </c>
      <c r="G27" s="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4"/>
    <col collapsed="false" customWidth="true" hidden="false" outlineLevel="0" max="8" min="3" style="0" width="10"/>
    <col collapsed="false" customWidth="true" hidden="false" outlineLevel="0" max="9" min="9" style="0" width="90"/>
  </cols>
  <sheetData>
    <row r="1" customFormat="false" ht="15" hidden="false" customHeight="false" outlineLevel="0" collapsed="false">
      <c r="A1" s="4" t="s">
        <v>28</v>
      </c>
      <c r="B1" s="4" t="s">
        <v>1635</v>
      </c>
      <c r="C1" s="4" t="s">
        <v>852</v>
      </c>
      <c r="D1" s="4" t="s">
        <v>1636</v>
      </c>
      <c r="E1" s="4" t="s">
        <v>1637</v>
      </c>
      <c r="F1" s="4" t="s">
        <v>1638</v>
      </c>
      <c r="G1" s="4" t="s">
        <v>1639</v>
      </c>
      <c r="H1" s="4" t="s">
        <v>1640</v>
      </c>
      <c r="I1" s="4" t="s">
        <v>1641</v>
      </c>
    </row>
    <row r="2" customFormat="false" ht="46.25" hidden="false" customHeight="false" outlineLevel="0" collapsed="false">
      <c r="A2" s="2" t="s">
        <v>74</v>
      </c>
      <c r="B2" s="2" t="n">
        <f aca="false">COUNTIFS(Nodes!$H$2:$H$244,"North Miami",Nodes!$C$2:$C$244,"studio")+COUNTIFS(Nodes!$H$2:$H$244,"North Miami",Nodes!$C$2:$C$244,"room")</f>
        <v>18</v>
      </c>
      <c r="C2" s="2" t="n">
        <f aca="false">COUNTIFS(Nodes!$H$2:$H$244,"North Miami",Nodes!$C$2:$C$244,"school")</f>
        <v>3</v>
      </c>
      <c r="D2" s="2" t="n">
        <f aca="false">COUNTIFS(Nodes!$H$2:$H$244,"North Miami",Nodes!$C$2:$C$244,"shop")</f>
        <v>2</v>
      </c>
      <c r="E2" s="2" t="n">
        <f aca="false">COUNTIFS(Nodes!$H$2:$H$244,"North Miami",Nodes!$C$2:$C$244,"venue")</f>
        <v>4</v>
      </c>
      <c r="F2" s="2" t="n">
        <f aca="false">COUNTIFS(Nodes!$H$2:$H$244,"North Miami",Nodes!$C$2:$C$244,"place")</f>
        <v>5</v>
      </c>
      <c r="G2" s="2" t="n">
        <f aca="false">COUNTIFS(Nodes!$H$2:$H$244,"North Miami",Nodes!$C$2:$C$244,"person")</f>
        <v>22</v>
      </c>
      <c r="H2" s="2" t="n">
        <f aca="false">COUNTIFS(Nodes!$H$2:$H$244,"North Miami")-COUNTIFS(Nodes!$H$2:$H$244,"North Miami",Nodes!$C$2:$C$244,"city")</f>
        <v>62</v>
      </c>
      <c r="I2" s="2" t="s">
        <v>1314</v>
      </c>
    </row>
    <row r="3" customFormat="false" ht="35.05" hidden="false" customHeight="false" outlineLevel="0" collapsed="false">
      <c r="A3" s="2" t="s">
        <v>164</v>
      </c>
      <c r="B3" s="2" t="n">
        <f aca="false">COUNTIFS(Nodes!$H$2:$H$244,"North Miami Beach",Nodes!$C$2:$C$244,"studio")+COUNTIFS(Nodes!$H$2:$H$244,"North Miami Beach",Nodes!$C$2:$C$244,"room")</f>
        <v>2</v>
      </c>
      <c r="C3" s="2" t="n">
        <f aca="false">COUNTIFS(Nodes!$H$2:$H$244,"North Miami Beach",Nodes!$C$2:$C$244,"school")</f>
        <v>1</v>
      </c>
      <c r="D3" s="2" t="n">
        <f aca="false">COUNTIFS(Nodes!$H$2:$H$244,"North Miami Beach",Nodes!$C$2:$C$244,"shop")</f>
        <v>4</v>
      </c>
      <c r="E3" s="2" t="n">
        <f aca="false">COUNTIFS(Nodes!$H$2:$H$244,"North Miami Beach",Nodes!$C$2:$C$244,"venue")</f>
        <v>2</v>
      </c>
      <c r="F3" s="2" t="n">
        <f aca="false">COUNTIFS(Nodes!$H$2:$H$244,"North Miami Beach",Nodes!$C$2:$C$244,"place")</f>
        <v>1</v>
      </c>
      <c r="G3" s="2" t="n">
        <f aca="false">COUNTIFS(Nodes!$H$2:$H$244,"North Miami Beach",Nodes!$C$2:$C$244,"person")</f>
        <v>2</v>
      </c>
      <c r="H3" s="2" t="n">
        <f aca="false">COUNTIFS(Nodes!$H$2:$H$244,"North Miami Beach")-COUNTIFS(Nodes!$H$2:$H$244,"North Miami Beach",Nodes!$C$2:$C$244,"city")</f>
        <v>12</v>
      </c>
      <c r="I3" s="2" t="s">
        <v>1316</v>
      </c>
    </row>
    <row r="4" customFormat="false" ht="23.85" hidden="false" customHeight="false" outlineLevel="0" collapsed="false">
      <c r="A4" s="2" t="s">
        <v>115</v>
      </c>
      <c r="B4" s="2" t="n">
        <f aca="false">COUNTIFS(Nodes!$H$2:$H$244,"Miami Shores",Nodes!$C$2:$C$244,"studio")+COUNTIFS(Nodes!$H$2:$H$244,"Miami Shores",Nodes!$C$2:$C$244,"room")</f>
        <v>2</v>
      </c>
      <c r="C4" s="2" t="n">
        <f aca="false">COUNTIFS(Nodes!$H$2:$H$244,"Miami Shores",Nodes!$C$2:$C$244,"school")</f>
        <v>0</v>
      </c>
      <c r="D4" s="2" t="n">
        <f aca="false">COUNTIFS(Nodes!$H$2:$H$244,"Miami Shores",Nodes!$C$2:$C$244,"shop")</f>
        <v>0</v>
      </c>
      <c r="E4" s="2" t="n">
        <f aca="false">COUNTIFS(Nodes!$H$2:$H$244,"Miami Shores",Nodes!$C$2:$C$244,"venue")</f>
        <v>0</v>
      </c>
      <c r="F4" s="2" t="n">
        <f aca="false">COUNTIFS(Nodes!$H$2:$H$244,"Miami Shores",Nodes!$C$2:$C$244,"place")</f>
        <v>0</v>
      </c>
      <c r="G4" s="2" t="n">
        <f aca="false">COUNTIFS(Nodes!$H$2:$H$244,"Miami Shores",Nodes!$C$2:$C$244,"person")</f>
        <v>0</v>
      </c>
      <c r="H4" s="2" t="n">
        <f aca="false">COUNTIFS(Nodes!$H$2:$H$244,"Miami Shores")-COUNTIFS(Nodes!$H$2:$H$244,"Miami Shores",Nodes!$C$2:$C$244,"city")</f>
        <v>2</v>
      </c>
      <c r="I4" s="2" t="s">
        <v>1312</v>
      </c>
    </row>
    <row r="5" customFormat="false" ht="23.85" hidden="false" customHeight="false" outlineLevel="0" collapsed="false">
      <c r="A5" s="2" t="s">
        <v>266</v>
      </c>
      <c r="B5" s="2" t="n">
        <f aca="false">COUNTIFS(Nodes!$H$2:$H$244,"Biscayne Park",Nodes!$C$2:$C$244,"studio")+COUNTIFS(Nodes!$H$2:$H$244,"Biscayne Park",Nodes!$C$2:$C$244,"room")</f>
        <v>1</v>
      </c>
      <c r="C5" s="2" t="n">
        <f aca="false">COUNTIFS(Nodes!$H$2:$H$244,"Biscayne Park",Nodes!$C$2:$C$244,"school")</f>
        <v>0</v>
      </c>
      <c r="D5" s="2" t="n">
        <f aca="false">COUNTIFS(Nodes!$H$2:$H$244,"Biscayne Park",Nodes!$C$2:$C$244,"shop")</f>
        <v>1</v>
      </c>
      <c r="E5" s="2" t="n">
        <f aca="false">COUNTIFS(Nodes!$H$2:$H$244,"Biscayne Park",Nodes!$C$2:$C$244,"venue")</f>
        <v>0</v>
      </c>
      <c r="F5" s="2" t="n">
        <f aca="false">COUNTIFS(Nodes!$H$2:$H$244,"Biscayne Park",Nodes!$C$2:$C$244,"place")</f>
        <v>0</v>
      </c>
      <c r="G5" s="2" t="n">
        <f aca="false">COUNTIFS(Nodes!$H$2:$H$244,"Biscayne Park",Nodes!$C$2:$C$244,"person")</f>
        <v>0</v>
      </c>
      <c r="H5" s="2" t="n">
        <f aca="false">COUNTIFS(Nodes!$H$2:$H$244,"Biscayne Park")-COUNTIFS(Nodes!$H$2:$H$244,"Biscayne Park",Nodes!$C$2:$C$244,"city")</f>
        <v>2</v>
      </c>
      <c r="I5" s="2" t="s">
        <v>1308</v>
      </c>
    </row>
    <row r="6" customFormat="false" ht="46.25" hidden="false" customHeight="false" outlineLevel="0" collapsed="false">
      <c r="A6" s="2" t="s">
        <v>59</v>
      </c>
      <c r="B6" s="2" t="n">
        <f aca="false">COUNTIFS(Nodes!$H$2:$H$244,"Unincorporated Miami-Dade",Nodes!$C$2:$C$244,"studio")+COUNTIFS(Nodes!$H$2:$H$244,"Unincorporated Miami-Dade",Nodes!$C$2:$C$244,"room")</f>
        <v>3</v>
      </c>
      <c r="C6" s="2" t="n">
        <f aca="false">COUNTIFS(Nodes!$H$2:$H$244,"Unincorporated Miami-Dade",Nodes!$C$2:$C$244,"school")</f>
        <v>0</v>
      </c>
      <c r="D6" s="2" t="n">
        <f aca="false">COUNTIFS(Nodes!$H$2:$H$244,"Unincorporated Miami-Dade",Nodes!$C$2:$C$244,"shop")</f>
        <v>0</v>
      </c>
      <c r="E6" s="2" t="n">
        <f aca="false">COUNTIFS(Nodes!$H$2:$H$244,"Unincorporated Miami-Dade",Nodes!$C$2:$C$244,"venue")</f>
        <v>0</v>
      </c>
      <c r="F6" s="2" t="n">
        <f aca="false">COUNTIFS(Nodes!$H$2:$H$244,"Unincorporated Miami-Dade",Nodes!$C$2:$C$244,"place")</f>
        <v>1</v>
      </c>
      <c r="G6" s="2" t="n">
        <f aca="false">COUNTIFS(Nodes!$H$2:$H$244,"Unincorporated Miami-Dade",Nodes!$C$2:$C$244,"person")</f>
        <v>3</v>
      </c>
      <c r="H6" s="2" t="n">
        <f aca="false">COUNTIFS(Nodes!$H$2:$H$244,"Unincorporated Miami-Dade")-COUNTIFS(Nodes!$H$2:$H$244,"Unincorporated Miami-Dade",Nodes!$C$2:$C$244,"city")</f>
        <v>7</v>
      </c>
      <c r="I6" s="2" t="s">
        <v>1320</v>
      </c>
    </row>
    <row r="7" customFormat="false" ht="35.05" hidden="false" customHeight="false" outlineLevel="0" collapsed="false">
      <c r="A7" s="2" t="s">
        <v>132</v>
      </c>
      <c r="B7" s="2" t="n">
        <f aca="false">COUNTIFS(Nodes!$H$2:$H$244,"Elsewhere in Miami-Dade",Nodes!$C$2:$C$244,"studio")+COUNTIFS(Nodes!$H$2:$H$244,"Elsewhere in Miami-Dade",Nodes!$C$2:$C$244,"room")</f>
        <v>1</v>
      </c>
      <c r="C7" s="2" t="n">
        <f aca="false">COUNTIFS(Nodes!$H$2:$H$244,"Elsewhere in Miami-Dade",Nodes!$C$2:$C$244,"school")</f>
        <v>0</v>
      </c>
      <c r="D7" s="2" t="n">
        <f aca="false">COUNTIFS(Nodes!$H$2:$H$244,"Elsewhere in Miami-Dade",Nodes!$C$2:$C$244,"shop")</f>
        <v>1</v>
      </c>
      <c r="E7" s="2" t="n">
        <f aca="false">COUNTIFS(Nodes!$H$2:$H$244,"Elsewhere in Miami-Dade",Nodes!$C$2:$C$244,"venue")</f>
        <v>57</v>
      </c>
      <c r="F7" s="2" t="n">
        <f aca="false">COUNTIFS(Nodes!$H$2:$H$244,"Elsewhere in Miami-Dade",Nodes!$C$2:$C$244,"place")</f>
        <v>1</v>
      </c>
      <c r="G7" s="2" t="n">
        <f aca="false">COUNTIFS(Nodes!$H$2:$H$244,"Elsewhere in Miami-Dade",Nodes!$C$2:$C$244,"person")</f>
        <v>6</v>
      </c>
      <c r="H7" s="2" t="n">
        <f aca="false">COUNTIFS(Nodes!$H$2:$H$244,"Elsewhere in Miami-Dade")-COUNTIFS(Nodes!$H$2:$H$244,"Elsewhere in Miami-Dade",Nodes!$C$2:$C$244,"city")</f>
        <v>69</v>
      </c>
      <c r="I7" s="2" t="s">
        <v>1310</v>
      </c>
    </row>
    <row r="8" customFormat="false" ht="46.25" hidden="false" customHeight="false" outlineLevel="0" collapsed="false">
      <c r="A8" s="2" t="s">
        <v>326</v>
      </c>
      <c r="B8" s="2" t="n">
        <f aca="false">COUNTIFS(Nodes!$H$2:$H$244,"Not a place: no street address",Nodes!$C$2:$C$244,"studio")+COUNTIFS(Nodes!$H$2:$H$244,"Not a place: no street address",Nodes!$C$2:$C$244,"room")</f>
        <v>0</v>
      </c>
      <c r="C8" s="2" t="n">
        <f aca="false">COUNTIFS(Nodes!$H$2:$H$244,"Not a place: no street address",Nodes!$C$2:$C$244,"school")</f>
        <v>0</v>
      </c>
      <c r="D8" s="2" t="n">
        <f aca="false">COUNTIFS(Nodes!$H$2:$H$244,"Not a place: no street address",Nodes!$C$2:$C$244,"shop")</f>
        <v>0</v>
      </c>
      <c r="E8" s="2" t="n">
        <f aca="false">COUNTIFS(Nodes!$H$2:$H$244,"Not a place: no street address",Nodes!$C$2:$C$244,"venue")</f>
        <v>0</v>
      </c>
      <c r="F8" s="2" t="n">
        <f aca="false">COUNTIFS(Nodes!$H$2:$H$244,"Not a place: no street address",Nodes!$C$2:$C$244,"place")</f>
        <v>0</v>
      </c>
      <c r="G8" s="2" t="n">
        <f aca="false">COUNTIFS(Nodes!$H$2:$H$244,"Not a place: no street address",Nodes!$C$2:$C$244,"person")</f>
        <v>20</v>
      </c>
      <c r="H8" s="2" t="n">
        <f aca="false">COUNTIFS(Nodes!$H$2:$H$244,"Not a place: no street address")-COUNTIFS(Nodes!$H$2:$H$244,"Not a place: no street address",Nodes!$C$2:$C$244,"city")</f>
        <v>82</v>
      </c>
      <c r="I8" s="2" t="s">
        <v>1318</v>
      </c>
    </row>
    <row r="9" customFormat="false" ht="225.35" hidden="false" customHeight="false" outlineLevel="0" collapsed="false">
      <c r="A9" s="2" t="s">
        <v>1642</v>
      </c>
      <c r="B9" s="2"/>
      <c r="C9" s="2"/>
      <c r="D9" s="2"/>
      <c r="E9" s="2"/>
      <c r="F9" s="2"/>
      <c r="G9" s="2"/>
      <c r="H9" s="2"/>
      <c r="I9" s="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4"/>
    <col collapsed="false" customWidth="true" hidden="false" outlineLevel="0" max="3" min="3" style="0" width="9"/>
    <col collapsed="false" customWidth="true" hidden="false" outlineLevel="0" max="4" min="4" style="0" width="16"/>
    <col collapsed="false" customWidth="true" hidden="false" outlineLevel="0" max="5" min="5" style="0" width="12"/>
    <col collapsed="false" customWidth="true" hidden="false" outlineLevel="0" max="6" min="6" style="0" width="16"/>
    <col collapsed="false" customWidth="true" hidden="false" outlineLevel="0" max="7" min="7" style="0" width="18"/>
    <col collapsed="false" customWidth="true" hidden="false" outlineLevel="0" max="8" min="8" style="0" width="12"/>
  </cols>
  <sheetData>
    <row r="1" customFormat="false" ht="15" hidden="false" customHeight="false" outlineLevel="0" collapsed="false">
      <c r="A1" s="4" t="s">
        <v>25</v>
      </c>
      <c r="B1" s="4" t="s">
        <v>1635</v>
      </c>
      <c r="C1" s="4" t="s">
        <v>1639</v>
      </c>
      <c r="D1" s="4" t="s">
        <v>577</v>
      </c>
      <c r="E1" s="4" t="s">
        <v>1643</v>
      </c>
      <c r="F1" s="4" t="s">
        <v>76</v>
      </c>
      <c r="G1" s="4" t="s">
        <v>1269</v>
      </c>
      <c r="H1" s="4" t="s">
        <v>1644</v>
      </c>
    </row>
    <row r="2" customFormat="false" ht="15" hidden="false" customHeight="false" outlineLevel="0" collapsed="false">
      <c r="A2" s="5" t="s">
        <v>57</v>
      </c>
      <c r="B2" s="5" t="n">
        <f aca="false">COUNTIFS(Nodes!$E$2:$E$244,A2,Nodes!$C$2:$C$244,"studio")+COUNTIFS(Nodes!$E$2:$E$244,A2,Nodes!$C$2:$C$244,"room")+COUNTIFS(Nodes!$E$2:$E$244,A2,Nodes!$C$2:$C$244,"era")</f>
        <v>7</v>
      </c>
      <c r="C2" s="5" t="n">
        <f aca="false">COUNTIFS(Nodes!$E$2:$E$244,A2,Nodes!$C$2:$C$244,"person")</f>
        <v>0</v>
      </c>
      <c r="D2" s="5" t="n">
        <f aca="false">COUNTIFS(Nodes!$E$2:$E$244,A2,Nodes!$C$2:$C$244,"artist")+COUNTIFS(Nodes!$E$2:$E$244,A2,Nodes!$C$2:$C$244,"record")</f>
        <v>0</v>
      </c>
      <c r="E2" s="5" t="n">
        <f aca="false">H2-B2-C2-D2</f>
        <v>0</v>
      </c>
      <c r="F2" s="5" t="n">
        <f aca="false">COUNTIFS(Nodes!$E$2:$E$244,A2,Nodes!$S$2:$S$244,"Closed or historical")</f>
        <v>5</v>
      </c>
      <c r="G2" s="5" t="n">
        <f aca="false">COUNTIFS(Nodes!$E$2:$E$244,A2,Nodes!$S$2:$S$244,"Announced or proposed")</f>
        <v>0</v>
      </c>
      <c r="H2" s="5" t="n">
        <f aca="false">COUNTIF(Nodes!$E$2:$E$244,A2)</f>
        <v>7</v>
      </c>
    </row>
    <row r="3" customFormat="false" ht="15" hidden="false" customHeight="false" outlineLevel="0" collapsed="false">
      <c r="A3" s="5" t="s">
        <v>113</v>
      </c>
      <c r="B3" s="5" t="n">
        <f aca="false">COUNTIFS(Nodes!$E$2:$E$244,A3,Nodes!$C$2:$C$244,"studio")+COUNTIFS(Nodes!$E$2:$E$244,A3,Nodes!$C$2:$C$244,"room")+COUNTIFS(Nodes!$E$2:$E$244,A3,Nodes!$C$2:$C$244,"era")</f>
        <v>21</v>
      </c>
      <c r="C3" s="5" t="n">
        <f aca="false">COUNTIFS(Nodes!$E$2:$E$244,A3,Nodes!$C$2:$C$244,"person")</f>
        <v>0</v>
      </c>
      <c r="D3" s="5" t="n">
        <f aca="false">COUNTIFS(Nodes!$E$2:$E$244,A3,Nodes!$C$2:$C$244,"artist")+COUNTIFS(Nodes!$E$2:$E$244,A3,Nodes!$C$2:$C$244,"record")</f>
        <v>0</v>
      </c>
      <c r="E3" s="5" t="n">
        <f aca="false">H3-B3-C3-D3</f>
        <v>0</v>
      </c>
      <c r="F3" s="5" t="n">
        <f aca="false">COUNTIFS(Nodes!$E$2:$E$244,A3,Nodes!$S$2:$S$244,"Closed or historical")</f>
        <v>5</v>
      </c>
      <c r="G3" s="5" t="n">
        <f aca="false">COUNTIFS(Nodes!$E$2:$E$244,A3,Nodes!$S$2:$S$244,"Announced or proposed")</f>
        <v>0</v>
      </c>
      <c r="H3" s="5" t="n">
        <f aca="false">COUNTIF(Nodes!$E$2:$E$244,A3)</f>
        <v>21</v>
      </c>
    </row>
    <row r="4" customFormat="false" ht="15" hidden="false" customHeight="false" outlineLevel="0" collapsed="false">
      <c r="A4" s="5" t="s">
        <v>270</v>
      </c>
      <c r="B4" s="5" t="n">
        <f aca="false">COUNTIFS(Nodes!$E$2:$E$244,A4,Nodes!$C$2:$C$244,"studio")+COUNTIFS(Nodes!$E$2:$E$244,A4,Nodes!$C$2:$C$244,"room")+COUNTIFS(Nodes!$E$2:$E$244,A4,Nodes!$C$2:$C$244,"era")</f>
        <v>5</v>
      </c>
      <c r="C4" s="5" t="n">
        <f aca="false">COUNTIFS(Nodes!$E$2:$E$244,A4,Nodes!$C$2:$C$244,"person")</f>
        <v>0</v>
      </c>
      <c r="D4" s="5" t="n">
        <f aca="false">COUNTIFS(Nodes!$E$2:$E$244,A4,Nodes!$C$2:$C$244,"artist")+COUNTIFS(Nodes!$E$2:$E$244,A4,Nodes!$C$2:$C$244,"record")</f>
        <v>0</v>
      </c>
      <c r="E4" s="5" t="n">
        <f aca="false">H4-B4-C4-D4</f>
        <v>0</v>
      </c>
      <c r="F4" s="5" t="n">
        <f aca="false">COUNTIFS(Nodes!$E$2:$E$244,A4,Nodes!$S$2:$S$244,"Closed or historical")</f>
        <v>0</v>
      </c>
      <c r="G4" s="5" t="n">
        <f aca="false">COUNTIFS(Nodes!$E$2:$E$244,A4,Nodes!$S$2:$S$244,"Announced or proposed")</f>
        <v>0</v>
      </c>
      <c r="H4" s="5" t="n">
        <f aca="false">COUNTIF(Nodes!$E$2:$E$244,A4)</f>
        <v>5</v>
      </c>
    </row>
    <row r="5" customFormat="false" ht="15" hidden="false" customHeight="false" outlineLevel="0" collapsed="false">
      <c r="A5" s="5" t="s">
        <v>312</v>
      </c>
      <c r="B5" s="5" t="n">
        <f aca="false">COUNTIFS(Nodes!$E$2:$E$244,A5,Nodes!$C$2:$C$244,"studio")+COUNTIFS(Nodes!$E$2:$E$244,A5,Nodes!$C$2:$C$244,"room")+COUNTIFS(Nodes!$E$2:$E$244,A5,Nodes!$C$2:$C$244,"era")</f>
        <v>0</v>
      </c>
      <c r="C5" s="5" t="n">
        <f aca="false">COUNTIFS(Nodes!$E$2:$E$244,A5,Nodes!$C$2:$C$244,"person")</f>
        <v>53</v>
      </c>
      <c r="D5" s="5" t="n">
        <f aca="false">COUNTIFS(Nodes!$E$2:$E$244,A5,Nodes!$C$2:$C$244,"artist")+COUNTIFS(Nodes!$E$2:$E$244,A5,Nodes!$C$2:$C$244,"record")</f>
        <v>0</v>
      </c>
      <c r="E5" s="5" t="n">
        <f aca="false">H5-B5-C5-D5</f>
        <v>0</v>
      </c>
      <c r="F5" s="5" t="n">
        <f aca="false">COUNTIFS(Nodes!$E$2:$E$244,A5,Nodes!$S$2:$S$244,"Closed or historical")</f>
        <v>0</v>
      </c>
      <c r="G5" s="5" t="n">
        <f aca="false">COUNTIFS(Nodes!$E$2:$E$244,A5,Nodes!$S$2:$S$244,"Announced or proposed")</f>
        <v>0</v>
      </c>
      <c r="H5" s="5" t="n">
        <f aca="false">COUNTIF(Nodes!$E$2:$E$244,A5)</f>
        <v>53</v>
      </c>
    </row>
    <row r="6" customFormat="false" ht="15" hidden="false" customHeight="false" outlineLevel="0" collapsed="false">
      <c r="A6" s="5" t="s">
        <v>577</v>
      </c>
      <c r="B6" s="5" t="n">
        <f aca="false">COUNTIFS(Nodes!$E$2:$E$244,A6,Nodes!$C$2:$C$244,"studio")+COUNTIFS(Nodes!$E$2:$E$244,A6,Nodes!$C$2:$C$244,"room")+COUNTIFS(Nodes!$E$2:$E$244,A6,Nodes!$C$2:$C$244,"era")</f>
        <v>0</v>
      </c>
      <c r="C6" s="5" t="n">
        <f aca="false">COUNTIFS(Nodes!$E$2:$E$244,A6,Nodes!$C$2:$C$244,"person")</f>
        <v>0</v>
      </c>
      <c r="D6" s="5" t="n">
        <f aca="false">COUNTIFS(Nodes!$E$2:$E$244,A6,Nodes!$C$2:$C$244,"artist")+COUNTIFS(Nodes!$E$2:$E$244,A6,Nodes!$C$2:$C$244,"record")</f>
        <v>59</v>
      </c>
      <c r="E6" s="5" t="n">
        <f aca="false">H6-B6-C6-D6</f>
        <v>0</v>
      </c>
      <c r="F6" s="5" t="n">
        <f aca="false">COUNTIFS(Nodes!$E$2:$E$244,A6,Nodes!$S$2:$S$244,"Closed or historical")</f>
        <v>1</v>
      </c>
      <c r="G6" s="5" t="n">
        <f aca="false">COUNTIFS(Nodes!$E$2:$E$244,A6,Nodes!$S$2:$S$244,"Announced or proposed")</f>
        <v>0</v>
      </c>
      <c r="H6" s="5" t="n">
        <f aca="false">COUNTIF(Nodes!$E$2:$E$244,A6)</f>
        <v>59</v>
      </c>
    </row>
    <row r="7" customFormat="false" ht="15" hidden="false" customHeight="false" outlineLevel="0" collapsed="false">
      <c r="A7" s="5" t="s">
        <v>805</v>
      </c>
      <c r="B7" s="5" t="n">
        <f aca="false">COUNTIFS(Nodes!$E$2:$E$244,A7,Nodes!$C$2:$C$244,"studio")+COUNTIFS(Nodes!$E$2:$E$244,A7,Nodes!$C$2:$C$244,"room")+COUNTIFS(Nodes!$E$2:$E$244,A7,Nodes!$C$2:$C$244,"era")</f>
        <v>0</v>
      </c>
      <c r="C7" s="5" t="n">
        <f aca="false">COUNTIFS(Nodes!$E$2:$E$244,A7,Nodes!$C$2:$C$244,"person")</f>
        <v>0</v>
      </c>
      <c r="D7" s="5" t="n">
        <f aca="false">COUNTIFS(Nodes!$E$2:$E$244,A7,Nodes!$C$2:$C$244,"artist")+COUNTIFS(Nodes!$E$2:$E$244,A7,Nodes!$C$2:$C$244,"record")</f>
        <v>0</v>
      </c>
      <c r="E7" s="5" t="n">
        <f aca="false">H7-B7-C7-D7</f>
        <v>8</v>
      </c>
      <c r="F7" s="5" t="n">
        <f aca="false">COUNTIFS(Nodes!$E$2:$E$244,A7,Nodes!$S$2:$S$244,"Closed or historical")</f>
        <v>5</v>
      </c>
      <c r="G7" s="5" t="n">
        <f aca="false">COUNTIFS(Nodes!$E$2:$E$244,A7,Nodes!$S$2:$S$244,"Announced or proposed")</f>
        <v>0</v>
      </c>
      <c r="H7" s="5" t="n">
        <f aca="false">COUNTIF(Nodes!$E$2:$E$244,A7)</f>
        <v>8</v>
      </c>
    </row>
    <row r="8" customFormat="false" ht="15" hidden="false" customHeight="false" outlineLevel="0" collapsed="false">
      <c r="A8" s="5" t="s">
        <v>852</v>
      </c>
      <c r="B8" s="5" t="n">
        <f aca="false">COUNTIFS(Nodes!$E$2:$E$244,A8,Nodes!$C$2:$C$244,"studio")+COUNTIFS(Nodes!$E$2:$E$244,A8,Nodes!$C$2:$C$244,"room")+COUNTIFS(Nodes!$E$2:$E$244,A8,Nodes!$C$2:$C$244,"era")</f>
        <v>0</v>
      </c>
      <c r="C8" s="5" t="n">
        <f aca="false">COUNTIFS(Nodes!$E$2:$E$244,A8,Nodes!$C$2:$C$244,"person")</f>
        <v>0</v>
      </c>
      <c r="D8" s="5" t="n">
        <f aca="false">COUNTIFS(Nodes!$E$2:$E$244,A8,Nodes!$C$2:$C$244,"artist")+COUNTIFS(Nodes!$E$2:$E$244,A8,Nodes!$C$2:$C$244,"record")</f>
        <v>0</v>
      </c>
      <c r="E8" s="5" t="n">
        <f aca="false">H8-B8-C8-D8</f>
        <v>4</v>
      </c>
      <c r="F8" s="5" t="n">
        <f aca="false">COUNTIFS(Nodes!$E$2:$E$244,A8,Nodes!$S$2:$S$244,"Closed or historical")</f>
        <v>0</v>
      </c>
      <c r="G8" s="5" t="n">
        <f aca="false">COUNTIFS(Nodes!$E$2:$E$244,A8,Nodes!$S$2:$S$244,"Announced or proposed")</f>
        <v>0</v>
      </c>
      <c r="H8" s="5" t="n">
        <f aca="false">COUNTIF(Nodes!$E$2:$E$244,A8)</f>
        <v>4</v>
      </c>
    </row>
    <row r="9" customFormat="false" ht="15" hidden="false" customHeight="false" outlineLevel="0" collapsed="false">
      <c r="A9" s="5" t="s">
        <v>883</v>
      </c>
      <c r="B9" s="5" t="n">
        <f aca="false">COUNTIFS(Nodes!$E$2:$E$244,A9,Nodes!$C$2:$C$244,"studio")+COUNTIFS(Nodes!$E$2:$E$244,A9,Nodes!$C$2:$C$244,"room")+COUNTIFS(Nodes!$E$2:$E$244,A9,Nodes!$C$2:$C$244,"era")</f>
        <v>0</v>
      </c>
      <c r="C9" s="5" t="n">
        <f aca="false">COUNTIFS(Nodes!$E$2:$E$244,A9,Nodes!$C$2:$C$244,"person")</f>
        <v>0</v>
      </c>
      <c r="D9" s="5" t="n">
        <f aca="false">COUNTIFS(Nodes!$E$2:$E$244,A9,Nodes!$C$2:$C$244,"artist")+COUNTIFS(Nodes!$E$2:$E$244,A9,Nodes!$C$2:$C$244,"record")</f>
        <v>0</v>
      </c>
      <c r="E9" s="5" t="n">
        <f aca="false">H9-B9-C9-D9</f>
        <v>8</v>
      </c>
      <c r="F9" s="5" t="n">
        <f aca="false">COUNTIFS(Nodes!$E$2:$E$244,A9,Nodes!$S$2:$S$244,"Closed or historical")</f>
        <v>3</v>
      </c>
      <c r="G9" s="5" t="n">
        <f aca="false">COUNTIFS(Nodes!$E$2:$E$244,A9,Nodes!$S$2:$S$244,"Announced or proposed")</f>
        <v>0</v>
      </c>
      <c r="H9" s="5" t="n">
        <f aca="false">COUNTIF(Nodes!$E$2:$E$244,A9)</f>
        <v>8</v>
      </c>
    </row>
    <row r="10" customFormat="false" ht="15" hidden="false" customHeight="false" outlineLevel="0" collapsed="false">
      <c r="A10" s="5" t="s">
        <v>945</v>
      </c>
      <c r="B10" s="5" t="n">
        <f aca="false">COUNTIFS(Nodes!$E$2:$E$244,A10,Nodes!$C$2:$C$244,"studio")+COUNTIFS(Nodes!$E$2:$E$244,A10,Nodes!$C$2:$C$244,"room")+COUNTIFS(Nodes!$E$2:$E$244,A10,Nodes!$C$2:$C$244,"era")</f>
        <v>0</v>
      </c>
      <c r="C10" s="5" t="n">
        <f aca="false">COUNTIFS(Nodes!$E$2:$E$244,A10,Nodes!$C$2:$C$244,"person")</f>
        <v>0</v>
      </c>
      <c r="D10" s="5" t="n">
        <f aca="false">COUNTIFS(Nodes!$E$2:$E$244,A10,Nodes!$C$2:$C$244,"artist")+COUNTIFS(Nodes!$E$2:$E$244,A10,Nodes!$C$2:$C$244,"record")</f>
        <v>0</v>
      </c>
      <c r="E10" s="5" t="n">
        <f aca="false">H10-B10-C10-D10</f>
        <v>63</v>
      </c>
      <c r="F10" s="5" t="n">
        <f aca="false">COUNTIFS(Nodes!$E$2:$E$244,A10,Nodes!$S$2:$S$244,"Closed or historical")</f>
        <v>2</v>
      </c>
      <c r="G10" s="5" t="n">
        <f aca="false">COUNTIFS(Nodes!$E$2:$E$244,A10,Nodes!$S$2:$S$244,"Announced or proposed")</f>
        <v>0</v>
      </c>
      <c r="H10" s="5" t="n">
        <f aca="false">COUNTIF(Nodes!$E$2:$E$244,A10)</f>
        <v>63</v>
      </c>
    </row>
    <row r="11" customFormat="false" ht="15" hidden="false" customHeight="false" outlineLevel="0" collapsed="false">
      <c r="A11" s="5" t="s">
        <v>1247</v>
      </c>
      <c r="B11" s="5" t="n">
        <f aca="false">COUNTIFS(Nodes!$E$2:$E$244,A11,Nodes!$C$2:$C$244,"studio")+COUNTIFS(Nodes!$E$2:$E$244,A11,Nodes!$C$2:$C$244,"room")+COUNTIFS(Nodes!$E$2:$E$244,A11,Nodes!$C$2:$C$244,"era")</f>
        <v>0</v>
      </c>
      <c r="C11" s="5" t="n">
        <f aca="false">COUNTIFS(Nodes!$E$2:$E$244,A11,Nodes!$C$2:$C$244,"person")</f>
        <v>0</v>
      </c>
      <c r="D11" s="5" t="n">
        <f aca="false">COUNTIFS(Nodes!$E$2:$E$244,A11,Nodes!$C$2:$C$244,"artist")+COUNTIFS(Nodes!$E$2:$E$244,A11,Nodes!$C$2:$C$244,"record")</f>
        <v>0</v>
      </c>
      <c r="E11" s="5" t="n">
        <f aca="false">H11-B11-C11-D11</f>
        <v>8</v>
      </c>
      <c r="F11" s="5" t="n">
        <f aca="false">COUNTIFS(Nodes!$E$2:$E$244,A11,Nodes!$S$2:$S$244,"Closed or historical")</f>
        <v>0</v>
      </c>
      <c r="G11" s="5" t="n">
        <f aca="false">COUNTIFS(Nodes!$E$2:$E$244,A11,Nodes!$S$2:$S$244,"Announced or proposed")</f>
        <v>5</v>
      </c>
      <c r="H11" s="5" t="n">
        <f aca="false">COUNTIF(Nodes!$E$2:$E$244,A11)</f>
        <v>8</v>
      </c>
    </row>
    <row r="12" customFormat="false" ht="15" hidden="false" customHeight="false" outlineLevel="0" collapsed="false">
      <c r="A12" s="6" t="s">
        <v>1645</v>
      </c>
      <c r="B12" s="6" t="n">
        <f aca="false">SUM(B2:B11)</f>
        <v>33</v>
      </c>
      <c r="C12" s="6" t="n">
        <f aca="false">SUM(C2:C11)</f>
        <v>53</v>
      </c>
      <c r="D12" s="6" t="n">
        <f aca="false">SUM(D2:D11)</f>
        <v>59</v>
      </c>
      <c r="E12" s="6" t="n">
        <f aca="false">SUM(E2:E11)</f>
        <v>91</v>
      </c>
      <c r="F12" s="6" t="n">
        <f aca="false">SUM(F2:F11)</f>
        <v>21</v>
      </c>
      <c r="G12" s="6" t="n">
        <f aca="false">SUM(G2:G11)</f>
        <v>5</v>
      </c>
      <c r="H12" s="6" t="n">
        <f aca="false">SUM(H2:H11)</f>
        <v>236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8"/>
    <col collapsed="false" customWidth="true" hidden="false" outlineLevel="0" max="3" min="3" style="0" width="14"/>
    <col collapsed="false" customWidth="true" hidden="false" outlineLevel="0" max="4" min="4" style="0" width="70"/>
  </cols>
  <sheetData>
    <row r="1" customFormat="false" ht="15" hidden="false" customHeight="false" outlineLevel="0" collapsed="false">
      <c r="A1" s="4" t="s">
        <v>1646</v>
      </c>
      <c r="B1" s="4" t="s">
        <v>1647</v>
      </c>
      <c r="C1" s="4" t="s">
        <v>1648</v>
      </c>
      <c r="D1" s="4" t="s">
        <v>53</v>
      </c>
    </row>
    <row r="2" customFormat="false" ht="23.85" hidden="false" customHeight="false" outlineLevel="0" collapsed="false">
      <c r="A2" s="2" t="s">
        <v>1649</v>
      </c>
      <c r="B2" s="2" t="n">
        <f aca="false">COUNTIFS(Nodes!$C$2:$C$244,"venue",Nodes!$L$2:$L$244,"yes",Nodes!$R$2:$R$244,"music venue",Nodes!$S$2:$S$244,"Active")</f>
        <v>0</v>
      </c>
      <c r="C2" s="2" t="n">
        <v>0</v>
      </c>
      <c r="D2" s="2" t="s">
        <v>1650</v>
      </c>
    </row>
    <row r="3" customFormat="false" ht="15" hidden="false" customHeight="false" outlineLevel="0" collapsed="false">
      <c r="A3" s="2" t="s">
        <v>1651</v>
      </c>
      <c r="B3" s="2" t="n">
        <f aca="false">COUNTIFS(Nodes!$C$2:$C$244,"venue",Nodes!$L$2:$L$244,"yes",Nodes!$R$2:$R$244,"theater or hall",Nodes!$S$2:$S$244,"Active")</f>
        <v>1</v>
      </c>
      <c r="C3" s="2" t="n">
        <v>1</v>
      </c>
      <c r="D3" s="2" t="s">
        <v>1652</v>
      </c>
    </row>
    <row r="4" customFormat="false" ht="15" hidden="false" customHeight="false" outlineLevel="0" collapsed="false">
      <c r="A4" s="2" t="s">
        <v>1653</v>
      </c>
      <c r="B4" s="2" t="n">
        <f aca="false">COUNTIFS(Nodes!$C$2:$C$244,"venue",Nodes!$L$2:$L$244,"yes",Nodes!$R$2:$R$244,"series",Nodes!$S$2:$S$244,"Active")</f>
        <v>0</v>
      </c>
      <c r="C4" s="2" t="n">
        <v>0</v>
      </c>
      <c r="D4" s="2" t="s">
        <v>1654</v>
      </c>
    </row>
    <row r="5" customFormat="false" ht="15" hidden="false" customHeight="false" outlineLevel="0" collapsed="false">
      <c r="A5" s="2" t="s">
        <v>1655</v>
      </c>
      <c r="B5" s="2" t="n">
        <f aca="false">COUNTIFS(Nodes!$C$2:$C$244,"venue",Nodes!$L$2:$L$244,"yes",Nodes!$R$2:$R$244,"promoter (tax record)")</f>
        <v>3</v>
      </c>
      <c r="C5" s="2" t="n">
        <v>3</v>
      </c>
      <c r="D5" s="2" t="s">
        <v>1656</v>
      </c>
    </row>
    <row r="6" customFormat="false" ht="15" hidden="false" customHeight="false" outlineLevel="0" collapsed="false">
      <c r="A6" s="2" t="s">
        <v>1657</v>
      </c>
      <c r="B6" s="2" t="n">
        <f aca="false">COUNTIFS(Nodes!$C$2:$C$244,"room",Nodes!$L$2:$L$244,"yes",Nodes!$Q$2:$Q$244,"*band nights*")</f>
        <v>1</v>
      </c>
      <c r="C6" s="2" t="n">
        <v>1</v>
      </c>
      <c r="D6" s="2" t="s">
        <v>1658</v>
      </c>
    </row>
    <row r="7" customFormat="false" ht="15" hidden="false" customHeight="false" outlineLevel="0" collapsed="false">
      <c r="A7" s="2" t="s">
        <v>1659</v>
      </c>
      <c r="B7" s="2" t="n">
        <f aca="false">COUNTIFS(Nodes!$C$2:$C$244,"studio",Nodes!$L$2:$L$244,"yes",Nodes!$S$2:$S$244,"Active",Nodes!$Y$2:$Y$244,"publicly verified*")</f>
        <v>11</v>
      </c>
      <c r="C7" s="2" t="n">
        <v>11</v>
      </c>
      <c r="D7" s="2" t="s">
        <v>1660</v>
      </c>
    </row>
    <row r="8" customFormat="false" ht="15" hidden="false" customHeight="false" outlineLevel="0" collapsed="false">
      <c r="A8" s="2" t="s">
        <v>1661</v>
      </c>
      <c r="B8" s="2" t="n">
        <f aca="false">COUNTIFS(Nodes!$C$2:$C$244,"studio",Nodes!$L$2:$L$244,"yes",Nodes!$S$2:$S$244,"Active",Nodes!$Y$2:$Y$244,"tax record only*")</f>
        <v>3</v>
      </c>
      <c r="C8" s="2" t="n">
        <v>3</v>
      </c>
      <c r="D8" s="2" t="s">
        <v>1662</v>
      </c>
    </row>
    <row r="9" customFormat="false" ht="15" hidden="false" customHeight="false" outlineLevel="0" collapsed="false">
      <c r="A9" s="2" t="s">
        <v>1663</v>
      </c>
      <c r="B9" s="2" t="n">
        <f aca="false">COUNTIFS(Nodes!$C$2:$C$244,"venue",Nodes!$R$2:$R$244,"music venue",Nodes!$S$2:$S$244,"Active",Nodes!$K$2:$K$244,"&lt;=1.0")</f>
        <v>0</v>
      </c>
      <c r="C9" s="2" t="n">
        <v>0</v>
      </c>
      <c r="D9" s="2" t="s">
        <v>1664</v>
      </c>
    </row>
    <row r="10" customFormat="false" ht="15" hidden="false" customHeight="false" outlineLevel="0" collapsed="false">
      <c r="A10" s="2" t="s">
        <v>1665</v>
      </c>
      <c r="B10" s="2" t="n">
        <f aca="false">COUNTIFS(Nodes!$C$2:$C$244,"venue",Nodes!$R$2:$R$244,"music venue",Nodes!$S$2:$S$244,"Active",Nodes!$K$2:$K$244,"&lt;=1.5")</f>
        <v>0</v>
      </c>
      <c r="C10" s="2" t="n">
        <v>0</v>
      </c>
      <c r="D10" s="2" t="s">
        <v>955</v>
      </c>
    </row>
    <row r="11" customFormat="false" ht="15" hidden="false" customHeight="false" outlineLevel="0" collapsed="false">
      <c r="A11" s="2" t="s">
        <v>1666</v>
      </c>
      <c r="B11" s="2" t="n">
        <f aca="false">COUNTIFS(Nodes!$C$2:$C$244,"venue",Nodes!$R$2:$R$244,"music venue",Nodes!$S$2:$S$244,"Active",Nodes!$K$2:$K$244,"&lt;=2.0")</f>
        <v>1</v>
      </c>
      <c r="C11" s="2" t="n">
        <v>1</v>
      </c>
      <c r="D11" s="2" t="s">
        <v>1667</v>
      </c>
    </row>
    <row r="12" customFormat="false" ht="15" hidden="false" customHeight="false" outlineLevel="0" collapsed="false">
      <c r="A12" s="2" t="s">
        <v>1668</v>
      </c>
      <c r="B12" s="2" t="n">
        <f aca="false">COUNTIFS(Nodes!$C$2:$C$244,"venue",Nodes!$R$2:$R$244,"music venue",Nodes!$S$2:$S$244,"Active",Nodes!$K$2:$K$244,"&lt;=2.5")</f>
        <v>1</v>
      </c>
      <c r="C12" s="2" t="n">
        <v>1</v>
      </c>
      <c r="D12" s="2" t="s">
        <v>1669</v>
      </c>
    </row>
    <row r="13" customFormat="false" ht="15" hidden="false" customHeight="false" outlineLevel="0" collapsed="false">
      <c r="A13" s="2" t="s">
        <v>1670</v>
      </c>
      <c r="B13" s="2" t="n">
        <f aca="false">COUNTIFS(Nodes!$C$2:$C$244,"venue",Nodes!$R$2:$R$244,"music venue",Nodes!$S$2:$S$244,"Active",Nodes!$K$2:$K$244,"&lt;=3.0")</f>
        <v>1</v>
      </c>
      <c r="C13" s="2" t="n">
        <v>1</v>
      </c>
      <c r="D13" s="2" t="s">
        <v>1669</v>
      </c>
    </row>
    <row r="14" customFormat="false" ht="23.85" hidden="false" customHeight="false" outlineLevel="0" collapsed="false">
      <c r="A14" s="2" t="s">
        <v>1671</v>
      </c>
      <c r="B14" s="2" t="n">
        <f aca="false">COUNTIFS(Nodes!$C$2:$C$244,"studio",Nodes!$L$2:$L$244,"yes",Nodes!$S$2:$S$244,"Active")</f>
        <v>14</v>
      </c>
      <c r="C14" s="2" t="n">
        <v>14</v>
      </c>
      <c r="D14" s="2" t="s">
        <v>1672</v>
      </c>
    </row>
    <row r="15" customFormat="false" ht="15" hidden="false" customHeight="false" outlineLevel="0" collapsed="false">
      <c r="A15" s="2" t="s">
        <v>1673</v>
      </c>
      <c r="B15" s="2" t="n">
        <f aca="false">COUNTIFS(Nodes!$C$2:$C$244,"venue",Nodes!$H$2:$H$244,"Elsewhere in Miami-Dade")</f>
        <v>57</v>
      </c>
      <c r="C15" s="2" t="n">
        <v>57</v>
      </c>
      <c r="D15" s="2" t="s">
        <v>1674</v>
      </c>
    </row>
    <row r="16" customFormat="false" ht="15" hidden="false" customHeight="false" outlineLevel="0" collapsed="false">
      <c r="A16" s="2" t="s">
        <v>1675</v>
      </c>
      <c r="B16" s="2" t="n">
        <f aca="false">_xlfn.MINIFS(Nodes!$K$2:$K$244,Nodes!$C$2:$C$244,"venue",Nodes!$R$2:$R$244,"music venue",Nodes!$S$2:$S$244,"Active")</f>
        <v>1.97</v>
      </c>
      <c r="C16" s="2" t="n">
        <v>1.97</v>
      </c>
      <c r="D16" s="2" t="s">
        <v>972</v>
      </c>
    </row>
    <row r="17" customFormat="false" ht="15" hidden="false" customHeight="false" outlineLevel="0" collapsed="false">
      <c r="A17" s="2" t="s">
        <v>1676</v>
      </c>
      <c r="B17" s="2" t="n">
        <f aca="false">_xlfn.MINIFS(Nodes!$K$2:$K$244,Nodes!$C$2:$C$244,"venue",Nodes!$R$2:$R$244,"&lt;&gt;promoter (tax record)",Nodes!$S$2:$S$244,"Active")</f>
        <v>1.34</v>
      </c>
      <c r="C17" s="2" t="n">
        <v>1.34</v>
      </c>
      <c r="D17" s="2" t="s">
        <v>955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23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2" min="2" style="0" width="10"/>
    <col collapsed="false" customWidth="true" hidden="false" outlineLevel="0" max="3" min="3" style="0" width="30"/>
    <col collapsed="false" customWidth="true" hidden="false" outlineLevel="0" max="5" min="4" style="0" width="12"/>
    <col collapsed="false" customWidth="true" hidden="false" outlineLevel="0" max="7" min="6" style="0" width="14"/>
  </cols>
  <sheetData>
    <row r="1" customFormat="false" ht="68.65" hidden="false" customHeight="false" outlineLevel="0" collapsed="false">
      <c r="A1" s="3" t="s">
        <v>1677</v>
      </c>
      <c r="B1" s="3" t="s">
        <v>23</v>
      </c>
      <c r="C1" s="3" t="s">
        <v>25</v>
      </c>
      <c r="D1" s="3" t="s">
        <v>1678</v>
      </c>
      <c r="E1" s="3" t="s">
        <v>1679</v>
      </c>
      <c r="F1" s="3" t="s">
        <v>1680</v>
      </c>
      <c r="G1" s="3" t="s">
        <v>52</v>
      </c>
    </row>
    <row r="2" customFormat="false" ht="15" hidden="false" customHeight="false" outlineLevel="0" collapsed="false">
      <c r="A2" s="2" t="s">
        <v>55</v>
      </c>
      <c r="B2" s="2" t="s">
        <v>56</v>
      </c>
      <c r="C2" s="2" t="s">
        <v>57</v>
      </c>
      <c r="D2" s="2" t="n">
        <v>108</v>
      </c>
      <c r="E2" s="2" t="n">
        <v>106</v>
      </c>
      <c r="F2" s="2" t="n">
        <v>0.3525</v>
      </c>
      <c r="G2" s="2" t="n">
        <v>0.1137</v>
      </c>
    </row>
    <row r="3" customFormat="false" ht="15" hidden="false" customHeight="false" outlineLevel="0" collapsed="false">
      <c r="A3" s="2" t="s">
        <v>1245</v>
      </c>
      <c r="B3" s="2" t="s">
        <v>1246</v>
      </c>
      <c r="C3" s="2" t="s">
        <v>1247</v>
      </c>
      <c r="D3" s="2" t="n">
        <v>12</v>
      </c>
      <c r="E3" s="2" t="n">
        <v>12</v>
      </c>
      <c r="F3" s="2" t="n">
        <v>0.0661</v>
      </c>
      <c r="G3" s="2" t="n">
        <v>0</v>
      </c>
    </row>
    <row r="4" customFormat="false" ht="15" hidden="false" customHeight="false" outlineLevel="0" collapsed="false">
      <c r="A4" s="2" t="s">
        <v>185</v>
      </c>
      <c r="B4" s="2" t="s">
        <v>56</v>
      </c>
      <c r="C4" s="2" t="s">
        <v>113</v>
      </c>
      <c r="D4" s="2" t="n">
        <v>7</v>
      </c>
      <c r="E4" s="2" t="n">
        <v>7</v>
      </c>
      <c r="F4" s="2" t="n">
        <v>0.0306</v>
      </c>
      <c r="G4" s="2" t="n">
        <v>0.0002</v>
      </c>
    </row>
    <row r="5" customFormat="false" ht="15" hidden="false" customHeight="false" outlineLevel="0" collapsed="false">
      <c r="A5" s="2" t="s">
        <v>146</v>
      </c>
      <c r="B5" s="2" t="s">
        <v>56</v>
      </c>
      <c r="C5" s="2" t="s">
        <v>113</v>
      </c>
      <c r="D5" s="2" t="n">
        <v>7</v>
      </c>
      <c r="E5" s="2" t="n">
        <v>7</v>
      </c>
      <c r="F5" s="2" t="n">
        <v>0.0137</v>
      </c>
      <c r="G5" s="2" t="n">
        <v>0.0002</v>
      </c>
    </row>
    <row r="6" customFormat="false" ht="15" hidden="false" customHeight="false" outlineLevel="0" collapsed="false">
      <c r="A6" s="2" t="s">
        <v>1266</v>
      </c>
      <c r="B6" s="2" t="s">
        <v>1246</v>
      </c>
      <c r="C6" s="2" t="s">
        <v>1247</v>
      </c>
      <c r="D6" s="2" t="n">
        <v>7</v>
      </c>
      <c r="E6" s="2" t="n">
        <v>7</v>
      </c>
      <c r="F6" s="2" t="n">
        <v>0.0105</v>
      </c>
      <c r="G6" s="2" t="n">
        <v>0</v>
      </c>
    </row>
    <row r="7" customFormat="false" ht="15" hidden="false" customHeight="false" outlineLevel="0" collapsed="false">
      <c r="A7" s="2" t="s">
        <v>193</v>
      </c>
      <c r="B7" s="2" t="s">
        <v>56</v>
      </c>
      <c r="C7" s="2" t="s">
        <v>113</v>
      </c>
      <c r="D7" s="2" t="n">
        <v>3</v>
      </c>
      <c r="E7" s="2" t="n">
        <v>3</v>
      </c>
      <c r="F7" s="2" t="n">
        <v>0.0104</v>
      </c>
      <c r="G7" s="2" t="n">
        <v>0</v>
      </c>
    </row>
    <row r="8" customFormat="false" ht="15" hidden="false" customHeight="false" outlineLevel="0" collapsed="false">
      <c r="A8" s="2" t="s">
        <v>138</v>
      </c>
      <c r="B8" s="2" t="s">
        <v>56</v>
      </c>
      <c r="C8" s="2" t="s">
        <v>113</v>
      </c>
      <c r="D8" s="2" t="n">
        <v>3</v>
      </c>
      <c r="E8" s="2" t="n">
        <v>3</v>
      </c>
      <c r="F8" s="2" t="n">
        <v>0.0104</v>
      </c>
      <c r="G8" s="2" t="n">
        <v>0</v>
      </c>
    </row>
    <row r="9" customFormat="false" ht="15" hidden="false" customHeight="false" outlineLevel="0" collapsed="false">
      <c r="A9" s="2" t="s">
        <v>828</v>
      </c>
      <c r="B9" s="2" t="s">
        <v>804</v>
      </c>
      <c r="C9" s="2" t="s">
        <v>805</v>
      </c>
      <c r="D9" s="2" t="n">
        <v>5</v>
      </c>
      <c r="E9" s="2" t="n">
        <v>5</v>
      </c>
      <c r="F9" s="2" t="n">
        <v>0.0103</v>
      </c>
      <c r="G9" s="2" t="n">
        <v>0.006</v>
      </c>
    </row>
    <row r="10" customFormat="false" ht="15" hidden="false" customHeight="false" outlineLevel="0" collapsed="false">
      <c r="A10" s="2" t="s">
        <v>889</v>
      </c>
      <c r="B10" s="2" t="s">
        <v>882</v>
      </c>
      <c r="C10" s="2" t="s">
        <v>883</v>
      </c>
      <c r="D10" s="2" t="n">
        <v>3</v>
      </c>
      <c r="E10" s="2" t="n">
        <v>3</v>
      </c>
      <c r="F10" s="2" t="n">
        <v>0.0103</v>
      </c>
      <c r="G10" s="2" t="n">
        <v>0</v>
      </c>
    </row>
    <row r="11" customFormat="false" ht="15" hidden="false" customHeight="false" outlineLevel="0" collapsed="false">
      <c r="A11" s="2" t="s">
        <v>72</v>
      </c>
      <c r="B11" s="2" t="s">
        <v>73</v>
      </c>
      <c r="C11" s="2" t="s">
        <v>57</v>
      </c>
      <c r="D11" s="2" t="n">
        <v>2</v>
      </c>
      <c r="E11" s="2" t="n">
        <v>2</v>
      </c>
      <c r="F11" s="2" t="n">
        <v>0.01</v>
      </c>
      <c r="G11" s="2" t="n">
        <v>0.0057</v>
      </c>
    </row>
    <row r="12" customFormat="false" ht="15" hidden="false" customHeight="false" outlineLevel="0" collapsed="false">
      <c r="A12" s="2" t="s">
        <v>396</v>
      </c>
      <c r="B12" s="2" t="s">
        <v>310</v>
      </c>
      <c r="C12" s="2" t="s">
        <v>312</v>
      </c>
      <c r="D12" s="2" t="n">
        <v>5</v>
      </c>
      <c r="E12" s="2" t="n">
        <v>5</v>
      </c>
      <c r="F12" s="2" t="n">
        <v>0.0077</v>
      </c>
      <c r="G12" s="2" t="n">
        <v>0.0101</v>
      </c>
    </row>
    <row r="13" customFormat="false" ht="15" hidden="false" customHeight="false" outlineLevel="0" collapsed="false">
      <c r="A13" s="2" t="s">
        <v>100</v>
      </c>
      <c r="B13" s="2" t="s">
        <v>73</v>
      </c>
      <c r="C13" s="2" t="s">
        <v>57</v>
      </c>
      <c r="D13" s="2" t="n">
        <v>3</v>
      </c>
      <c r="E13" s="2" t="n">
        <v>3</v>
      </c>
      <c r="F13" s="2" t="n">
        <v>0.0053</v>
      </c>
      <c r="G13" s="2" t="n">
        <v>0.0031</v>
      </c>
    </row>
    <row r="14" customFormat="false" ht="15" hidden="false" customHeight="false" outlineLevel="0" collapsed="false">
      <c r="A14" s="2" t="s">
        <v>162</v>
      </c>
      <c r="B14" s="2" t="s">
        <v>56</v>
      </c>
      <c r="C14" s="2" t="s">
        <v>113</v>
      </c>
      <c r="D14" s="2" t="n">
        <v>4</v>
      </c>
      <c r="E14" s="2" t="n">
        <v>4</v>
      </c>
      <c r="F14" s="2" t="n">
        <v>0.0052</v>
      </c>
      <c r="G14" s="2" t="n">
        <v>0</v>
      </c>
    </row>
    <row r="15" customFormat="false" ht="15" hidden="false" customHeight="false" outlineLevel="0" collapsed="false">
      <c r="A15" s="2" t="s">
        <v>112</v>
      </c>
      <c r="B15" s="2" t="s">
        <v>56</v>
      </c>
      <c r="C15" s="2" t="s">
        <v>113</v>
      </c>
      <c r="D15" s="2" t="n">
        <v>2</v>
      </c>
      <c r="E15" s="2" t="n">
        <v>2</v>
      </c>
      <c r="F15" s="2" t="n">
        <v>0.0052</v>
      </c>
      <c r="G15" s="2" t="n">
        <v>0</v>
      </c>
    </row>
    <row r="16" customFormat="false" ht="15" hidden="false" customHeight="false" outlineLevel="0" collapsed="false">
      <c r="A16" s="2" t="s">
        <v>896</v>
      </c>
      <c r="B16" s="2" t="s">
        <v>882</v>
      </c>
      <c r="C16" s="2" t="s">
        <v>883</v>
      </c>
      <c r="D16" s="2" t="n">
        <v>2</v>
      </c>
      <c r="E16" s="2" t="n">
        <v>2</v>
      </c>
      <c r="F16" s="2" t="n">
        <v>0.0052</v>
      </c>
      <c r="G16" s="2" t="n">
        <v>0</v>
      </c>
    </row>
    <row r="17" customFormat="false" ht="15" hidden="false" customHeight="false" outlineLevel="0" collapsed="false">
      <c r="A17" s="2" t="s">
        <v>859</v>
      </c>
      <c r="B17" s="2" t="s">
        <v>851</v>
      </c>
      <c r="C17" s="2" t="s">
        <v>852</v>
      </c>
      <c r="D17" s="2" t="n">
        <v>4</v>
      </c>
      <c r="E17" s="2" t="n">
        <v>4</v>
      </c>
      <c r="F17" s="2" t="n">
        <v>0.0052</v>
      </c>
      <c r="G17" s="2" t="n">
        <v>0</v>
      </c>
    </row>
    <row r="18" customFormat="false" ht="15" hidden="false" customHeight="false" outlineLevel="0" collapsed="false">
      <c r="A18" s="2" t="s">
        <v>936</v>
      </c>
      <c r="B18" s="2" t="s">
        <v>882</v>
      </c>
      <c r="C18" s="2" t="s">
        <v>883</v>
      </c>
      <c r="D18" s="2" t="n">
        <v>2</v>
      </c>
      <c r="E18" s="2" t="n">
        <v>2</v>
      </c>
      <c r="F18" s="2" t="n">
        <v>0.0052</v>
      </c>
      <c r="G18" s="2" t="n">
        <v>0</v>
      </c>
    </row>
    <row r="19" customFormat="false" ht="23.85" hidden="false" customHeight="false" outlineLevel="0" collapsed="false">
      <c r="A19" s="2" t="s">
        <v>1299</v>
      </c>
      <c r="B19" s="2" t="s">
        <v>1246</v>
      </c>
      <c r="C19" s="2" t="s">
        <v>1247</v>
      </c>
      <c r="D19" s="2" t="n">
        <v>4</v>
      </c>
      <c r="E19" s="2" t="n">
        <v>4</v>
      </c>
      <c r="F19" s="2" t="n">
        <v>0.0052</v>
      </c>
      <c r="G19" s="2" t="n">
        <v>0</v>
      </c>
    </row>
    <row r="20" customFormat="false" ht="15" hidden="false" customHeight="false" outlineLevel="0" collapsed="false">
      <c r="A20" s="2" t="s">
        <v>818</v>
      </c>
      <c r="B20" s="2" t="s">
        <v>804</v>
      </c>
      <c r="C20" s="2" t="s">
        <v>805</v>
      </c>
      <c r="D20" s="2" t="n">
        <v>4</v>
      </c>
      <c r="E20" s="2" t="n">
        <v>4</v>
      </c>
      <c r="F20" s="2" t="n">
        <v>0.0051</v>
      </c>
      <c r="G20" s="2" t="n">
        <v>0.0015</v>
      </c>
    </row>
    <row r="21" customFormat="false" ht="15" hidden="false" customHeight="false" outlineLevel="0" collapsed="false">
      <c r="A21" s="2" t="s">
        <v>82</v>
      </c>
      <c r="B21" s="2" t="s">
        <v>73</v>
      </c>
      <c r="C21" s="2" t="s">
        <v>57</v>
      </c>
      <c r="D21" s="2" t="n">
        <v>2</v>
      </c>
      <c r="E21" s="2" t="n">
        <v>2</v>
      </c>
      <c r="F21" s="2" t="n">
        <v>0.005</v>
      </c>
      <c r="G21" s="2" t="n">
        <v>0.0029</v>
      </c>
    </row>
    <row r="22" customFormat="false" ht="15" hidden="false" customHeight="false" outlineLevel="0" collapsed="false">
      <c r="A22" s="2" t="s">
        <v>106</v>
      </c>
      <c r="B22" s="2" t="s">
        <v>73</v>
      </c>
      <c r="C22" s="2" t="s">
        <v>57</v>
      </c>
      <c r="D22" s="2" t="n">
        <v>2</v>
      </c>
      <c r="E22" s="2" t="n">
        <v>2</v>
      </c>
      <c r="F22" s="2" t="n">
        <v>0.0049</v>
      </c>
      <c r="G22" s="2" t="n">
        <v>0.0028</v>
      </c>
    </row>
    <row r="23" customFormat="false" ht="15" hidden="false" customHeight="false" outlineLevel="0" collapsed="false">
      <c r="A23" s="2" t="s">
        <v>386</v>
      </c>
      <c r="B23" s="2" t="s">
        <v>310</v>
      </c>
      <c r="C23" s="2" t="s">
        <v>312</v>
      </c>
      <c r="D23" s="2" t="n">
        <v>9</v>
      </c>
      <c r="E23" s="2" t="n">
        <v>9</v>
      </c>
      <c r="F23" s="2" t="n">
        <v>0.0033</v>
      </c>
      <c r="G23" s="2" t="n">
        <v>0.0066</v>
      </c>
    </row>
    <row r="24" customFormat="false" ht="15" hidden="false" customHeight="false" outlineLevel="0" collapsed="false">
      <c r="A24" s="2" t="s">
        <v>652</v>
      </c>
      <c r="B24" s="2" t="s">
        <v>576</v>
      </c>
      <c r="C24" s="2" t="s">
        <v>577</v>
      </c>
      <c r="D24" s="2" t="n">
        <v>12</v>
      </c>
      <c r="E24" s="2" t="n">
        <v>11</v>
      </c>
      <c r="F24" s="2" t="n">
        <v>0.003</v>
      </c>
      <c r="G24" s="2" t="n">
        <v>0.0008</v>
      </c>
    </row>
    <row r="25" customFormat="false" ht="15" hidden="false" customHeight="false" outlineLevel="0" collapsed="false">
      <c r="A25" s="2" t="s">
        <v>649</v>
      </c>
      <c r="B25" s="2" t="s">
        <v>576</v>
      </c>
      <c r="C25" s="2" t="s">
        <v>577</v>
      </c>
      <c r="D25" s="2" t="n">
        <v>7</v>
      </c>
      <c r="E25" s="2" t="n">
        <v>7</v>
      </c>
      <c r="F25" s="2" t="n">
        <v>0.0027</v>
      </c>
      <c r="G25" s="2" t="n">
        <v>0</v>
      </c>
    </row>
    <row r="26" customFormat="false" ht="15" hidden="false" customHeight="false" outlineLevel="0" collapsed="false">
      <c r="A26" s="2" t="s">
        <v>340</v>
      </c>
      <c r="B26" s="2" t="s">
        <v>310</v>
      </c>
      <c r="C26" s="2" t="s">
        <v>312</v>
      </c>
      <c r="D26" s="2" t="n">
        <v>16</v>
      </c>
      <c r="E26" s="2" t="n">
        <v>16</v>
      </c>
      <c r="F26" s="2" t="n">
        <v>0.0016</v>
      </c>
      <c r="G26" s="2" t="n">
        <v>0.0148</v>
      </c>
    </row>
    <row r="27" customFormat="false" ht="15" hidden="false" customHeight="false" outlineLevel="0" collapsed="false">
      <c r="A27" s="2" t="s">
        <v>1259</v>
      </c>
      <c r="B27" s="2" t="s">
        <v>1246</v>
      </c>
      <c r="C27" s="2" t="s">
        <v>1247</v>
      </c>
      <c r="D27" s="2" t="n">
        <v>3</v>
      </c>
      <c r="E27" s="2" t="n">
        <v>3</v>
      </c>
      <c r="F27" s="2" t="n">
        <v>0.0008</v>
      </c>
      <c r="G27" s="2" t="n">
        <v>0</v>
      </c>
    </row>
    <row r="28" customFormat="false" ht="15" hidden="false" customHeight="false" outlineLevel="0" collapsed="false">
      <c r="A28" s="2" t="s">
        <v>154</v>
      </c>
      <c r="B28" s="2" t="s">
        <v>56</v>
      </c>
      <c r="C28" s="2" t="s">
        <v>113</v>
      </c>
      <c r="D28" s="2" t="n">
        <v>6</v>
      </c>
      <c r="E28" s="2" t="n">
        <v>6</v>
      </c>
      <c r="F28" s="2" t="n">
        <v>0.0005</v>
      </c>
      <c r="G28" s="2" t="n">
        <v>0.0001</v>
      </c>
    </row>
    <row r="29" customFormat="false" ht="15" hidden="false" customHeight="false" outlineLevel="0" collapsed="false">
      <c r="A29" s="2" t="s">
        <v>358</v>
      </c>
      <c r="B29" s="2" t="s">
        <v>310</v>
      </c>
      <c r="C29" s="2" t="s">
        <v>312</v>
      </c>
      <c r="D29" s="2" t="n">
        <v>10</v>
      </c>
      <c r="E29" s="2" t="n">
        <v>10</v>
      </c>
      <c r="F29" s="2" t="n">
        <v>0.0004</v>
      </c>
      <c r="G29" s="2" t="n">
        <v>0.0103</v>
      </c>
    </row>
    <row r="30" customFormat="false" ht="15" hidden="false" customHeight="false" outlineLevel="0" collapsed="false">
      <c r="A30" s="2" t="s">
        <v>347</v>
      </c>
      <c r="B30" s="2" t="s">
        <v>310</v>
      </c>
      <c r="C30" s="2" t="s">
        <v>312</v>
      </c>
      <c r="D30" s="2" t="n">
        <v>9</v>
      </c>
      <c r="E30" s="2" t="n">
        <v>8</v>
      </c>
      <c r="F30" s="2" t="n">
        <v>0.0003</v>
      </c>
      <c r="G30" s="2" t="n">
        <v>0.0098</v>
      </c>
    </row>
    <row r="31" customFormat="false" ht="15" hidden="false" customHeight="false" outlineLevel="0" collapsed="false">
      <c r="A31" s="2" t="s">
        <v>635</v>
      </c>
      <c r="B31" s="2" t="s">
        <v>605</v>
      </c>
      <c r="C31" s="2" t="s">
        <v>577</v>
      </c>
      <c r="D31" s="2" t="n">
        <v>9</v>
      </c>
      <c r="E31" s="2" t="n">
        <v>9</v>
      </c>
      <c r="F31" s="2" t="n">
        <v>0.0003</v>
      </c>
      <c r="G31" s="2" t="n">
        <v>0.0011</v>
      </c>
    </row>
    <row r="32" customFormat="false" ht="15" hidden="false" customHeight="false" outlineLevel="0" collapsed="false">
      <c r="A32" s="2" t="s">
        <v>94</v>
      </c>
      <c r="B32" s="2" t="s">
        <v>73</v>
      </c>
      <c r="C32" s="2" t="s">
        <v>57</v>
      </c>
      <c r="D32" s="2" t="n">
        <v>2</v>
      </c>
      <c r="E32" s="2" t="n">
        <v>2</v>
      </c>
      <c r="F32" s="2" t="n">
        <v>0.0002</v>
      </c>
      <c r="G32" s="2" t="n">
        <v>0.0002</v>
      </c>
    </row>
    <row r="33" customFormat="false" ht="15" hidden="false" customHeight="false" outlineLevel="0" collapsed="false">
      <c r="A33" s="2" t="s">
        <v>208</v>
      </c>
      <c r="B33" s="2" t="s">
        <v>56</v>
      </c>
      <c r="C33" s="2" t="s">
        <v>113</v>
      </c>
      <c r="D33" s="2" t="n">
        <v>3</v>
      </c>
      <c r="E33" s="2" t="n">
        <v>3</v>
      </c>
      <c r="F33" s="2" t="n">
        <v>0.0002</v>
      </c>
      <c r="G33" s="2" t="n">
        <v>0</v>
      </c>
    </row>
    <row r="34" customFormat="false" ht="15" hidden="false" customHeight="false" outlineLevel="0" collapsed="false">
      <c r="A34" s="2" t="s">
        <v>364</v>
      </c>
      <c r="B34" s="2" t="s">
        <v>310</v>
      </c>
      <c r="C34" s="2" t="s">
        <v>312</v>
      </c>
      <c r="D34" s="2" t="n">
        <v>8</v>
      </c>
      <c r="E34" s="2" t="n">
        <v>8</v>
      </c>
      <c r="F34" s="2" t="n">
        <v>0.0002</v>
      </c>
      <c r="G34" s="2" t="n">
        <v>0.0072</v>
      </c>
    </row>
    <row r="35" customFormat="false" ht="23.85" hidden="false" customHeight="false" outlineLevel="0" collapsed="false">
      <c r="A35" s="2" t="s">
        <v>613</v>
      </c>
      <c r="B35" s="2" t="s">
        <v>605</v>
      </c>
      <c r="C35" s="2" t="s">
        <v>577</v>
      </c>
      <c r="D35" s="2" t="n">
        <v>7</v>
      </c>
      <c r="E35" s="2" t="n">
        <v>7</v>
      </c>
      <c r="F35" s="2" t="n">
        <v>0.0002</v>
      </c>
      <c r="G35" s="2" t="n">
        <v>0.0035</v>
      </c>
    </row>
    <row r="36" customFormat="false" ht="15" hidden="false" customHeight="false" outlineLevel="0" collapsed="false">
      <c r="A36" s="2" t="s">
        <v>803</v>
      </c>
      <c r="B36" s="2" t="s">
        <v>804</v>
      </c>
      <c r="C36" s="2" t="s">
        <v>805</v>
      </c>
      <c r="D36" s="2" t="n">
        <v>8</v>
      </c>
      <c r="E36" s="2" t="n">
        <v>8</v>
      </c>
      <c r="F36" s="2" t="n">
        <v>0.0002</v>
      </c>
      <c r="G36" s="2" t="n">
        <v>0.0003</v>
      </c>
    </row>
    <row r="37" customFormat="false" ht="15" hidden="false" customHeight="false" outlineLevel="0" collapsed="false">
      <c r="A37" s="2" t="s">
        <v>88</v>
      </c>
      <c r="B37" s="2" t="s">
        <v>73</v>
      </c>
      <c r="C37" s="2" t="s">
        <v>57</v>
      </c>
      <c r="D37" s="2" t="n">
        <v>2</v>
      </c>
      <c r="E37" s="2" t="n">
        <v>2</v>
      </c>
      <c r="F37" s="2" t="n">
        <v>0.0001</v>
      </c>
      <c r="G37" s="2" t="n">
        <v>0.0001</v>
      </c>
    </row>
    <row r="38" customFormat="false" ht="15" hidden="false" customHeight="false" outlineLevel="0" collapsed="false">
      <c r="A38" s="2" t="s">
        <v>214</v>
      </c>
      <c r="B38" s="2" t="s">
        <v>56</v>
      </c>
      <c r="C38" s="2" t="s">
        <v>113</v>
      </c>
      <c r="D38" s="2" t="n">
        <v>2</v>
      </c>
      <c r="E38" s="2" t="n">
        <v>2</v>
      </c>
      <c r="F38" s="2" t="n">
        <v>0.0001</v>
      </c>
      <c r="G38" s="2" t="n">
        <v>0</v>
      </c>
    </row>
    <row r="39" customFormat="false" ht="15" hidden="false" customHeight="false" outlineLevel="0" collapsed="false">
      <c r="A39" s="2" t="s">
        <v>125</v>
      </c>
      <c r="B39" s="2" t="s">
        <v>56</v>
      </c>
      <c r="C39" s="2" t="s">
        <v>113</v>
      </c>
      <c r="D39" s="2" t="n">
        <v>3</v>
      </c>
      <c r="E39" s="2" t="n">
        <v>3</v>
      </c>
      <c r="F39" s="2" t="n">
        <v>0.0001</v>
      </c>
      <c r="G39" s="2" t="n">
        <v>0</v>
      </c>
    </row>
    <row r="40" customFormat="false" ht="15" hidden="false" customHeight="false" outlineLevel="0" collapsed="false">
      <c r="A40" s="2" t="s">
        <v>287</v>
      </c>
      <c r="B40" s="2" t="s">
        <v>279</v>
      </c>
      <c r="C40" s="2" t="s">
        <v>270</v>
      </c>
      <c r="D40" s="2" t="n">
        <v>2</v>
      </c>
      <c r="E40" s="2" t="n">
        <v>2</v>
      </c>
      <c r="F40" s="2" t="n">
        <v>0.0001</v>
      </c>
      <c r="G40" s="2" t="n">
        <v>0</v>
      </c>
    </row>
    <row r="41" customFormat="false" ht="15" hidden="false" customHeight="false" outlineLevel="0" collapsed="false">
      <c r="A41" s="2" t="s">
        <v>333</v>
      </c>
      <c r="B41" s="2" t="s">
        <v>310</v>
      </c>
      <c r="C41" s="2" t="s">
        <v>312</v>
      </c>
      <c r="D41" s="2" t="n">
        <v>3</v>
      </c>
      <c r="E41" s="2" t="n">
        <v>3</v>
      </c>
      <c r="F41" s="2" t="n">
        <v>0.0001</v>
      </c>
      <c r="G41" s="2" t="n">
        <v>0</v>
      </c>
    </row>
    <row r="42" customFormat="false" ht="15" hidden="false" customHeight="false" outlineLevel="0" collapsed="false">
      <c r="A42" s="2" t="s">
        <v>604</v>
      </c>
      <c r="B42" s="2" t="s">
        <v>605</v>
      </c>
      <c r="C42" s="2" t="s">
        <v>577</v>
      </c>
      <c r="D42" s="2" t="n">
        <v>6</v>
      </c>
      <c r="E42" s="2" t="n">
        <v>6</v>
      </c>
      <c r="F42" s="2" t="n">
        <v>0.0001</v>
      </c>
      <c r="G42" s="2" t="n">
        <v>0.0001</v>
      </c>
    </row>
    <row r="43" customFormat="false" ht="15" hidden="false" customHeight="false" outlineLevel="0" collapsed="false">
      <c r="A43" s="2" t="s">
        <v>629</v>
      </c>
      <c r="B43" s="2" t="s">
        <v>605</v>
      </c>
      <c r="C43" s="2" t="s">
        <v>577</v>
      </c>
      <c r="D43" s="2" t="n">
        <v>6</v>
      </c>
      <c r="E43" s="2" t="n">
        <v>6</v>
      </c>
      <c r="F43" s="2" t="n">
        <v>0.0001</v>
      </c>
      <c r="G43" s="2" t="n">
        <v>0.0001</v>
      </c>
    </row>
    <row r="44" customFormat="false" ht="15" hidden="false" customHeight="false" outlineLevel="0" collapsed="false">
      <c r="A44" s="2" t="s">
        <v>659</v>
      </c>
      <c r="B44" s="2" t="s">
        <v>605</v>
      </c>
      <c r="C44" s="2" t="s">
        <v>577</v>
      </c>
      <c r="D44" s="2" t="n">
        <v>6</v>
      </c>
      <c r="E44" s="2" t="n">
        <v>6</v>
      </c>
      <c r="F44" s="2" t="n">
        <v>0.0001</v>
      </c>
      <c r="G44" s="2" t="n">
        <v>0.0003</v>
      </c>
    </row>
    <row r="45" customFormat="false" ht="15" hidden="false" customHeight="false" outlineLevel="0" collapsed="false">
      <c r="A45" s="2" t="s">
        <v>834</v>
      </c>
      <c r="B45" s="2" t="s">
        <v>804</v>
      </c>
      <c r="C45" s="2" t="s">
        <v>805</v>
      </c>
      <c r="D45" s="2" t="n">
        <v>2</v>
      </c>
      <c r="E45" s="2" t="n">
        <v>2</v>
      </c>
      <c r="F45" s="2" t="n">
        <v>0.0001</v>
      </c>
      <c r="G45" s="2" t="n">
        <v>0.0015</v>
      </c>
    </row>
    <row r="46" customFormat="false" ht="15" hidden="false" customHeight="false" outlineLevel="0" collapsed="false">
      <c r="A46" s="2" t="s">
        <v>912</v>
      </c>
      <c r="B46" s="2" t="s">
        <v>882</v>
      </c>
      <c r="C46" s="2" t="s">
        <v>883</v>
      </c>
      <c r="D46" s="2" t="n">
        <v>3</v>
      </c>
      <c r="E46" s="2" t="n">
        <v>3</v>
      </c>
      <c r="F46" s="2" t="n">
        <v>0.0001</v>
      </c>
      <c r="G46" s="2" t="n">
        <v>0</v>
      </c>
    </row>
    <row r="47" customFormat="false" ht="15" hidden="false" customHeight="false" outlineLevel="0" collapsed="false">
      <c r="A47" s="2" t="s">
        <v>972</v>
      </c>
      <c r="B47" s="2" t="s">
        <v>944</v>
      </c>
      <c r="C47" s="2" t="s">
        <v>945</v>
      </c>
      <c r="D47" s="2" t="n">
        <v>2</v>
      </c>
      <c r="E47" s="2" t="n">
        <v>2</v>
      </c>
      <c r="F47" s="2" t="n">
        <v>0.0001</v>
      </c>
      <c r="G47" s="2" t="n">
        <v>0</v>
      </c>
    </row>
    <row r="48" customFormat="false" ht="15" hidden="false" customHeight="false" outlineLevel="0" collapsed="false">
      <c r="A48" s="2" t="s">
        <v>231</v>
      </c>
      <c r="B48" s="2" t="s">
        <v>56</v>
      </c>
      <c r="C48" s="2" t="s">
        <v>113</v>
      </c>
      <c r="D48" s="2" t="n">
        <v>2</v>
      </c>
      <c r="E48" s="2" t="n">
        <v>2</v>
      </c>
      <c r="F48" s="2" t="n">
        <v>0</v>
      </c>
      <c r="G48" s="2" t="n">
        <v>0</v>
      </c>
    </row>
    <row r="49" customFormat="false" ht="15" hidden="false" customHeight="false" outlineLevel="0" collapsed="false">
      <c r="A49" s="2" t="s">
        <v>177</v>
      </c>
      <c r="B49" s="2" t="s">
        <v>56</v>
      </c>
      <c r="C49" s="2" t="s">
        <v>113</v>
      </c>
      <c r="D49" s="2" t="n">
        <v>2</v>
      </c>
      <c r="E49" s="2" t="n">
        <v>2</v>
      </c>
      <c r="F49" s="2" t="n">
        <v>0</v>
      </c>
      <c r="G49" s="2" t="n">
        <v>0</v>
      </c>
    </row>
    <row r="50" customFormat="false" ht="15" hidden="false" customHeight="false" outlineLevel="0" collapsed="false">
      <c r="A50" s="2" t="s">
        <v>201</v>
      </c>
      <c r="B50" s="2" t="s">
        <v>56</v>
      </c>
      <c r="C50" s="2" t="s">
        <v>113</v>
      </c>
      <c r="D50" s="2" t="n">
        <v>1</v>
      </c>
      <c r="E50" s="2" t="n">
        <v>1</v>
      </c>
      <c r="F50" s="2" t="n">
        <v>0</v>
      </c>
      <c r="G50" s="2" t="n">
        <v>0</v>
      </c>
    </row>
    <row r="51" customFormat="false" ht="15" hidden="false" customHeight="false" outlineLevel="0" collapsed="false">
      <c r="A51" s="2" t="s">
        <v>222</v>
      </c>
      <c r="B51" s="2" t="s">
        <v>56</v>
      </c>
      <c r="C51" s="2" t="s">
        <v>113</v>
      </c>
      <c r="D51" s="2" t="n">
        <v>1</v>
      </c>
      <c r="E51" s="2" t="n">
        <v>1</v>
      </c>
      <c r="F51" s="2" t="n">
        <v>0</v>
      </c>
      <c r="G51" s="2" t="n">
        <v>0</v>
      </c>
    </row>
    <row r="52" customFormat="false" ht="23.85" hidden="false" customHeight="false" outlineLevel="0" collapsed="false">
      <c r="A52" s="2" t="s">
        <v>257</v>
      </c>
      <c r="B52" s="2" t="s">
        <v>56</v>
      </c>
      <c r="C52" s="2" t="s">
        <v>113</v>
      </c>
      <c r="D52" s="2" t="n">
        <v>1</v>
      </c>
      <c r="E52" s="2" t="n">
        <v>1</v>
      </c>
      <c r="F52" s="2" t="n">
        <v>0</v>
      </c>
      <c r="G52" s="2" t="n">
        <v>0</v>
      </c>
    </row>
    <row r="53" customFormat="false" ht="15" hidden="false" customHeight="false" outlineLevel="0" collapsed="false">
      <c r="A53" s="2" t="s">
        <v>171</v>
      </c>
      <c r="B53" s="2" t="s">
        <v>56</v>
      </c>
      <c r="C53" s="2" t="s">
        <v>113</v>
      </c>
      <c r="D53" s="2" t="n">
        <v>1</v>
      </c>
      <c r="E53" s="2" t="n">
        <v>1</v>
      </c>
      <c r="F53" s="2" t="n">
        <v>0</v>
      </c>
      <c r="G53" s="2" t="n">
        <v>0</v>
      </c>
    </row>
    <row r="54" customFormat="false" ht="15" hidden="false" customHeight="false" outlineLevel="0" collapsed="false">
      <c r="A54" s="2" t="s">
        <v>131</v>
      </c>
      <c r="B54" s="2" t="s">
        <v>56</v>
      </c>
      <c r="C54" s="2" t="s">
        <v>113</v>
      </c>
      <c r="D54" s="2" t="n">
        <v>2</v>
      </c>
      <c r="E54" s="2" t="n">
        <v>2</v>
      </c>
      <c r="F54" s="2" t="n">
        <v>0</v>
      </c>
      <c r="G54" s="2" t="n">
        <v>0</v>
      </c>
    </row>
    <row r="55" customFormat="false" ht="15" hidden="false" customHeight="false" outlineLevel="0" collapsed="false">
      <c r="A55" s="2" t="s">
        <v>269</v>
      </c>
      <c r="B55" s="2" t="s">
        <v>56</v>
      </c>
      <c r="C55" s="2" t="s">
        <v>270</v>
      </c>
      <c r="D55" s="2" t="n">
        <v>1</v>
      </c>
      <c r="E55" s="2" t="n">
        <v>1</v>
      </c>
      <c r="F55" s="2" t="n">
        <v>0</v>
      </c>
      <c r="G55" s="2" t="n">
        <v>0</v>
      </c>
    </row>
    <row r="56" customFormat="false" ht="15" hidden="false" customHeight="false" outlineLevel="0" collapsed="false">
      <c r="A56" s="2" t="s">
        <v>239</v>
      </c>
      <c r="B56" s="2" t="s">
        <v>56</v>
      </c>
      <c r="C56" s="2" t="s">
        <v>113</v>
      </c>
      <c r="D56" s="2" t="n">
        <v>1</v>
      </c>
      <c r="E56" s="2" t="n">
        <v>1</v>
      </c>
      <c r="F56" s="2" t="n">
        <v>0</v>
      </c>
      <c r="G56" s="2" t="n">
        <v>0</v>
      </c>
    </row>
    <row r="57" customFormat="false" ht="15" hidden="false" customHeight="false" outlineLevel="0" collapsed="false">
      <c r="A57" s="2" t="s">
        <v>293</v>
      </c>
      <c r="B57" s="2" t="s">
        <v>279</v>
      </c>
      <c r="C57" s="2" t="s">
        <v>270</v>
      </c>
      <c r="D57" s="2" t="n">
        <v>1</v>
      </c>
      <c r="E57" s="2" t="n">
        <v>1</v>
      </c>
      <c r="F57" s="2" t="n">
        <v>0</v>
      </c>
      <c r="G57" s="2" t="n">
        <v>0</v>
      </c>
    </row>
    <row r="58" customFormat="false" ht="23.85" hidden="false" customHeight="false" outlineLevel="0" collapsed="false">
      <c r="A58" s="2" t="s">
        <v>301</v>
      </c>
      <c r="B58" s="2" t="s">
        <v>279</v>
      </c>
      <c r="C58" s="2" t="s">
        <v>270</v>
      </c>
      <c r="D58" s="2" t="n">
        <v>1</v>
      </c>
      <c r="E58" s="2" t="n">
        <v>1</v>
      </c>
      <c r="F58" s="2" t="n">
        <v>0</v>
      </c>
      <c r="G58" s="2" t="n">
        <v>0</v>
      </c>
    </row>
    <row r="59" customFormat="false" ht="15" hidden="false" customHeight="false" outlineLevel="0" collapsed="false">
      <c r="A59" s="2" t="s">
        <v>278</v>
      </c>
      <c r="B59" s="2" t="s">
        <v>279</v>
      </c>
      <c r="C59" s="2" t="s">
        <v>270</v>
      </c>
      <c r="D59" s="2" t="n">
        <v>1</v>
      </c>
      <c r="E59" s="2" t="n">
        <v>1</v>
      </c>
      <c r="F59" s="2" t="n">
        <v>0</v>
      </c>
      <c r="G59" s="2" t="n">
        <v>0</v>
      </c>
    </row>
    <row r="60" customFormat="false" ht="15" hidden="false" customHeight="false" outlineLevel="0" collapsed="false">
      <c r="A60" s="2" t="s">
        <v>247</v>
      </c>
      <c r="B60" s="2" t="s">
        <v>56</v>
      </c>
      <c r="C60" s="2" t="s">
        <v>113</v>
      </c>
      <c r="D60" s="2" t="n">
        <v>1</v>
      </c>
      <c r="E60" s="2" t="n">
        <v>1</v>
      </c>
      <c r="F60" s="2" t="n">
        <v>0</v>
      </c>
      <c r="G60" s="2" t="n">
        <v>0</v>
      </c>
    </row>
    <row r="61" customFormat="false" ht="15" hidden="false" customHeight="false" outlineLevel="0" collapsed="false">
      <c r="A61" s="2" t="s">
        <v>264</v>
      </c>
      <c r="B61" s="2" t="s">
        <v>56</v>
      </c>
      <c r="C61" s="2" t="s">
        <v>113</v>
      </c>
      <c r="D61" s="2" t="n">
        <v>1</v>
      </c>
      <c r="E61" s="2" t="n">
        <v>1</v>
      </c>
      <c r="F61" s="2" t="n">
        <v>0</v>
      </c>
      <c r="G61" s="2" t="n">
        <v>0</v>
      </c>
    </row>
    <row r="62" customFormat="false" ht="15" hidden="false" customHeight="false" outlineLevel="0" collapsed="false">
      <c r="A62" s="2" t="s">
        <v>253</v>
      </c>
      <c r="B62" s="2" t="s">
        <v>56</v>
      </c>
      <c r="C62" s="2" t="s">
        <v>113</v>
      </c>
      <c r="D62" s="2" t="n">
        <v>1</v>
      </c>
      <c r="E62" s="2" t="n">
        <v>1</v>
      </c>
      <c r="F62" s="2" t="n">
        <v>0</v>
      </c>
      <c r="G62" s="2" t="n">
        <v>0</v>
      </c>
    </row>
    <row r="63" customFormat="false" ht="15" hidden="false" customHeight="false" outlineLevel="0" collapsed="false">
      <c r="A63" s="2" t="s">
        <v>325</v>
      </c>
      <c r="B63" s="2" t="s">
        <v>310</v>
      </c>
      <c r="C63" s="2" t="s">
        <v>312</v>
      </c>
      <c r="D63" s="2" t="n">
        <v>5</v>
      </c>
      <c r="E63" s="2" t="n">
        <v>5</v>
      </c>
      <c r="F63" s="2" t="n">
        <v>0</v>
      </c>
      <c r="G63" s="2" t="n">
        <v>0.0018</v>
      </c>
    </row>
    <row r="64" customFormat="false" ht="15" hidden="false" customHeight="false" outlineLevel="0" collapsed="false">
      <c r="A64" s="2" t="s">
        <v>413</v>
      </c>
      <c r="B64" s="2" t="s">
        <v>310</v>
      </c>
      <c r="C64" s="2" t="s">
        <v>312</v>
      </c>
      <c r="D64" s="2" t="n">
        <v>6</v>
      </c>
      <c r="E64" s="2" t="n">
        <v>6</v>
      </c>
      <c r="F64" s="2" t="n">
        <v>0</v>
      </c>
      <c r="G64" s="2" t="n">
        <v>0.0041</v>
      </c>
    </row>
    <row r="65" customFormat="false" ht="15" hidden="false" customHeight="false" outlineLevel="0" collapsed="false">
      <c r="A65" s="2" t="s">
        <v>401</v>
      </c>
      <c r="B65" s="2" t="s">
        <v>310</v>
      </c>
      <c r="C65" s="2" t="s">
        <v>312</v>
      </c>
      <c r="D65" s="2" t="n">
        <v>4</v>
      </c>
      <c r="E65" s="2" t="n">
        <v>4</v>
      </c>
      <c r="F65" s="2" t="n">
        <v>0</v>
      </c>
      <c r="G65" s="2" t="n">
        <v>0.009</v>
      </c>
    </row>
    <row r="66" customFormat="false" ht="15" hidden="false" customHeight="false" outlineLevel="0" collapsed="false">
      <c r="A66" s="2" t="s">
        <v>375</v>
      </c>
      <c r="B66" s="2" t="s">
        <v>310</v>
      </c>
      <c r="C66" s="2" t="s">
        <v>312</v>
      </c>
      <c r="D66" s="2" t="n">
        <v>4</v>
      </c>
      <c r="E66" s="2" t="n">
        <v>4</v>
      </c>
      <c r="F66" s="2" t="n">
        <v>0</v>
      </c>
      <c r="G66" s="2" t="n">
        <v>0.0012</v>
      </c>
    </row>
    <row r="67" customFormat="false" ht="15" hidden="false" customHeight="false" outlineLevel="0" collapsed="false">
      <c r="A67" s="2" t="s">
        <v>391</v>
      </c>
      <c r="B67" s="2" t="s">
        <v>310</v>
      </c>
      <c r="C67" s="2" t="s">
        <v>312</v>
      </c>
      <c r="D67" s="2" t="n">
        <v>2</v>
      </c>
      <c r="E67" s="2" t="n">
        <v>2</v>
      </c>
      <c r="F67" s="2" t="n">
        <v>0</v>
      </c>
      <c r="G67" s="2" t="n">
        <v>0.0007</v>
      </c>
    </row>
    <row r="68" customFormat="false" ht="15" hidden="false" customHeight="false" outlineLevel="0" collapsed="false">
      <c r="A68" s="2" t="s">
        <v>472</v>
      </c>
      <c r="B68" s="2" t="s">
        <v>310</v>
      </c>
      <c r="C68" s="2" t="s">
        <v>312</v>
      </c>
      <c r="D68" s="2" t="n">
        <v>4</v>
      </c>
      <c r="E68" s="2" t="n">
        <v>4</v>
      </c>
      <c r="F68" s="2" t="n">
        <v>0</v>
      </c>
      <c r="G68" s="2" t="n">
        <v>0.009</v>
      </c>
    </row>
    <row r="69" customFormat="false" ht="15" hidden="false" customHeight="false" outlineLevel="0" collapsed="false">
      <c r="A69" s="2" t="s">
        <v>445</v>
      </c>
      <c r="B69" s="2" t="s">
        <v>310</v>
      </c>
      <c r="C69" s="2" t="s">
        <v>312</v>
      </c>
      <c r="D69" s="2" t="n">
        <v>2</v>
      </c>
      <c r="E69" s="2" t="n">
        <v>2</v>
      </c>
      <c r="F69" s="2" t="n">
        <v>0</v>
      </c>
      <c r="G69" s="2" t="n">
        <v>0.0031</v>
      </c>
    </row>
    <row r="70" customFormat="false" ht="15" hidden="false" customHeight="false" outlineLevel="0" collapsed="false">
      <c r="A70" s="2" t="s">
        <v>419</v>
      </c>
      <c r="B70" s="2" t="s">
        <v>310</v>
      </c>
      <c r="C70" s="2" t="s">
        <v>312</v>
      </c>
      <c r="D70" s="2" t="n">
        <v>1</v>
      </c>
      <c r="E70" s="2" t="n">
        <v>1</v>
      </c>
      <c r="F70" s="2" t="n">
        <v>0</v>
      </c>
      <c r="G70" s="2" t="n">
        <v>0</v>
      </c>
    </row>
    <row r="71" customFormat="false" ht="15" hidden="false" customHeight="false" outlineLevel="0" collapsed="false">
      <c r="A71" s="2" t="s">
        <v>380</v>
      </c>
      <c r="B71" s="2" t="s">
        <v>310</v>
      </c>
      <c r="C71" s="2" t="s">
        <v>312</v>
      </c>
      <c r="D71" s="2" t="n">
        <v>2</v>
      </c>
      <c r="E71" s="2" t="n">
        <v>2</v>
      </c>
      <c r="F71" s="2" t="n">
        <v>0</v>
      </c>
      <c r="G71" s="2" t="n">
        <v>0</v>
      </c>
    </row>
    <row r="72" customFormat="false" ht="15" hidden="false" customHeight="false" outlineLevel="0" collapsed="false">
      <c r="A72" s="2" t="s">
        <v>452</v>
      </c>
      <c r="B72" s="2" t="s">
        <v>310</v>
      </c>
      <c r="C72" s="2" t="s">
        <v>312</v>
      </c>
      <c r="D72" s="2" t="n">
        <v>2</v>
      </c>
      <c r="E72" s="2" t="n">
        <v>2</v>
      </c>
      <c r="F72" s="2" t="n">
        <v>0</v>
      </c>
      <c r="G72" s="2" t="n">
        <v>0.0031</v>
      </c>
    </row>
    <row r="73" customFormat="false" ht="15" hidden="false" customHeight="false" outlineLevel="0" collapsed="false">
      <c r="A73" s="2" t="s">
        <v>494</v>
      </c>
      <c r="B73" s="2" t="s">
        <v>310</v>
      </c>
      <c r="C73" s="2" t="s">
        <v>312</v>
      </c>
      <c r="D73" s="2" t="n">
        <v>2</v>
      </c>
      <c r="E73" s="2" t="n">
        <v>2</v>
      </c>
      <c r="F73" s="2" t="n">
        <v>0</v>
      </c>
      <c r="G73" s="2" t="n">
        <v>0.0031</v>
      </c>
    </row>
    <row r="74" customFormat="false" ht="15" hidden="false" customHeight="false" outlineLevel="0" collapsed="false">
      <c r="A74" s="2" t="s">
        <v>518</v>
      </c>
      <c r="B74" s="2" t="s">
        <v>310</v>
      </c>
      <c r="C74" s="2" t="s">
        <v>312</v>
      </c>
      <c r="D74" s="2" t="n">
        <v>2</v>
      </c>
      <c r="E74" s="2" t="n">
        <v>2</v>
      </c>
      <c r="F74" s="2" t="n">
        <v>0</v>
      </c>
      <c r="G74" s="2" t="n">
        <v>0.0031</v>
      </c>
    </row>
    <row r="75" customFormat="false" ht="15" hidden="false" customHeight="false" outlineLevel="0" collapsed="false">
      <c r="A75" s="2" t="s">
        <v>514</v>
      </c>
      <c r="B75" s="2" t="s">
        <v>310</v>
      </c>
      <c r="C75" s="2" t="s">
        <v>312</v>
      </c>
      <c r="D75" s="2" t="n">
        <v>3</v>
      </c>
      <c r="E75" s="2" t="n">
        <v>3</v>
      </c>
      <c r="F75" s="2" t="n">
        <v>0</v>
      </c>
      <c r="G75" s="2" t="n">
        <v>0.0061</v>
      </c>
    </row>
    <row r="76" customFormat="false" ht="15" hidden="false" customHeight="false" outlineLevel="0" collapsed="false">
      <c r="A76" s="2" t="s">
        <v>482</v>
      </c>
      <c r="B76" s="2" t="s">
        <v>310</v>
      </c>
      <c r="C76" s="2" t="s">
        <v>312</v>
      </c>
      <c r="D76" s="2" t="n">
        <v>2</v>
      </c>
      <c r="E76" s="2" t="n">
        <v>2</v>
      </c>
      <c r="F76" s="2" t="n">
        <v>0</v>
      </c>
      <c r="G76" s="2" t="n">
        <v>0.0031</v>
      </c>
    </row>
    <row r="77" customFormat="false" ht="15" hidden="false" customHeight="false" outlineLevel="0" collapsed="false">
      <c r="A77" s="2" t="s">
        <v>430</v>
      </c>
      <c r="B77" s="2" t="s">
        <v>310</v>
      </c>
      <c r="C77" s="2" t="s">
        <v>312</v>
      </c>
      <c r="D77" s="2" t="n">
        <v>2</v>
      </c>
      <c r="E77" s="2" t="n">
        <v>2</v>
      </c>
      <c r="F77" s="2" t="n">
        <v>0</v>
      </c>
      <c r="G77" s="2" t="n">
        <v>0.0031</v>
      </c>
    </row>
    <row r="78" customFormat="false" ht="15" hidden="false" customHeight="false" outlineLevel="0" collapsed="false">
      <c r="A78" s="2" t="s">
        <v>455</v>
      </c>
      <c r="B78" s="2" t="s">
        <v>310</v>
      </c>
      <c r="C78" s="2" t="s">
        <v>312</v>
      </c>
      <c r="D78" s="2" t="n">
        <v>1</v>
      </c>
      <c r="E78" s="2" t="n">
        <v>1</v>
      </c>
      <c r="F78" s="2" t="n">
        <v>0</v>
      </c>
      <c r="G78" s="2" t="n">
        <v>0</v>
      </c>
    </row>
    <row r="79" customFormat="false" ht="15" hidden="false" customHeight="false" outlineLevel="0" collapsed="false">
      <c r="A79" s="2" t="s">
        <v>521</v>
      </c>
      <c r="B79" s="2" t="s">
        <v>310</v>
      </c>
      <c r="C79" s="2" t="s">
        <v>312</v>
      </c>
      <c r="D79" s="2" t="n">
        <v>1</v>
      </c>
      <c r="E79" s="2" t="n">
        <v>1</v>
      </c>
      <c r="F79" s="2" t="n">
        <v>0</v>
      </c>
      <c r="G79" s="2" t="n">
        <v>0</v>
      </c>
    </row>
    <row r="80" customFormat="false" ht="15" hidden="false" customHeight="false" outlineLevel="0" collapsed="false">
      <c r="A80" s="2" t="s">
        <v>526</v>
      </c>
      <c r="B80" s="2" t="s">
        <v>310</v>
      </c>
      <c r="C80" s="2" t="s">
        <v>312</v>
      </c>
      <c r="D80" s="2" t="n">
        <v>1</v>
      </c>
      <c r="E80" s="2" t="n">
        <v>1</v>
      </c>
      <c r="F80" s="2" t="n">
        <v>0</v>
      </c>
      <c r="G80" s="2" t="n">
        <v>0</v>
      </c>
    </row>
    <row r="81" customFormat="false" ht="15" hidden="false" customHeight="false" outlineLevel="0" collapsed="false">
      <c r="A81" s="2" t="s">
        <v>424</v>
      </c>
      <c r="B81" s="2" t="s">
        <v>310</v>
      </c>
      <c r="C81" s="2" t="s">
        <v>312</v>
      </c>
      <c r="D81" s="2" t="n">
        <v>2</v>
      </c>
      <c r="E81" s="2" t="n">
        <v>2</v>
      </c>
      <c r="F81" s="2" t="n">
        <v>0</v>
      </c>
      <c r="G81" s="2" t="n">
        <v>0</v>
      </c>
    </row>
    <row r="82" customFormat="false" ht="15" hidden="false" customHeight="false" outlineLevel="0" collapsed="false">
      <c r="A82" s="2" t="s">
        <v>497</v>
      </c>
      <c r="B82" s="2" t="s">
        <v>310</v>
      </c>
      <c r="C82" s="2" t="s">
        <v>312</v>
      </c>
      <c r="D82" s="2" t="n">
        <v>2</v>
      </c>
      <c r="E82" s="2" t="n">
        <v>2</v>
      </c>
      <c r="F82" s="2" t="n">
        <v>0</v>
      </c>
      <c r="G82" s="2" t="n">
        <v>0</v>
      </c>
    </row>
    <row r="83" customFormat="false" ht="15" hidden="false" customHeight="false" outlineLevel="0" collapsed="false">
      <c r="A83" s="2" t="s">
        <v>508</v>
      </c>
      <c r="B83" s="2" t="s">
        <v>310</v>
      </c>
      <c r="C83" s="2" t="s">
        <v>312</v>
      </c>
      <c r="D83" s="2" t="n">
        <v>1</v>
      </c>
      <c r="E83" s="2" t="n">
        <v>1</v>
      </c>
      <c r="F83" s="2" t="n">
        <v>0</v>
      </c>
      <c r="G83" s="2" t="n">
        <v>0</v>
      </c>
    </row>
    <row r="84" customFormat="false" ht="15" hidden="false" customHeight="false" outlineLevel="0" collapsed="false">
      <c r="A84" s="2" t="s">
        <v>477</v>
      </c>
      <c r="B84" s="2" t="s">
        <v>310</v>
      </c>
      <c r="C84" s="2" t="s">
        <v>312</v>
      </c>
      <c r="D84" s="2" t="n">
        <v>1</v>
      </c>
      <c r="E84" s="2" t="n">
        <v>1</v>
      </c>
      <c r="F84" s="2" t="n">
        <v>0</v>
      </c>
      <c r="G84" s="2" t="n">
        <v>0</v>
      </c>
    </row>
    <row r="85" customFormat="false" ht="15" hidden="false" customHeight="false" outlineLevel="0" collapsed="false">
      <c r="A85" s="2" t="s">
        <v>318</v>
      </c>
      <c r="B85" s="2" t="s">
        <v>310</v>
      </c>
      <c r="C85" s="2" t="s">
        <v>312</v>
      </c>
      <c r="D85" s="2" t="n">
        <v>3</v>
      </c>
      <c r="E85" s="2" t="n">
        <v>3</v>
      </c>
      <c r="F85" s="2" t="n">
        <v>0</v>
      </c>
      <c r="G85" s="2" t="n">
        <v>0</v>
      </c>
    </row>
    <row r="86" customFormat="false" ht="15" hidden="false" customHeight="false" outlineLevel="0" collapsed="false">
      <c r="A86" s="2" t="s">
        <v>448</v>
      </c>
      <c r="B86" s="2" t="s">
        <v>310</v>
      </c>
      <c r="C86" s="2" t="s">
        <v>312</v>
      </c>
      <c r="D86" s="2" t="n">
        <v>1</v>
      </c>
      <c r="E86" s="2" t="n">
        <v>1</v>
      </c>
      <c r="F86" s="2" t="n">
        <v>0</v>
      </c>
      <c r="G86" s="2" t="n">
        <v>0</v>
      </c>
    </row>
    <row r="87" customFormat="false" ht="15" hidden="false" customHeight="false" outlineLevel="0" collapsed="false">
      <c r="A87" s="2" t="s">
        <v>353</v>
      </c>
      <c r="B87" s="2" t="s">
        <v>310</v>
      </c>
      <c r="C87" s="2" t="s">
        <v>312</v>
      </c>
      <c r="D87" s="2" t="n">
        <v>1</v>
      </c>
      <c r="E87" s="2" t="n">
        <v>1</v>
      </c>
      <c r="F87" s="2" t="n">
        <v>0</v>
      </c>
      <c r="G87" s="2" t="n">
        <v>0</v>
      </c>
    </row>
    <row r="88" customFormat="false" ht="15" hidden="false" customHeight="false" outlineLevel="0" collapsed="false">
      <c r="A88" s="2" t="s">
        <v>309</v>
      </c>
      <c r="B88" s="2" t="s">
        <v>310</v>
      </c>
      <c r="C88" s="2" t="s">
        <v>312</v>
      </c>
      <c r="D88" s="2" t="n">
        <v>1</v>
      </c>
      <c r="E88" s="2" t="n">
        <v>1</v>
      </c>
      <c r="F88" s="2" t="n">
        <v>0</v>
      </c>
      <c r="G88" s="2" t="n">
        <v>0</v>
      </c>
    </row>
    <row r="89" customFormat="false" ht="15" hidden="false" customHeight="false" outlineLevel="0" collapsed="false">
      <c r="A89" s="2" t="s">
        <v>466</v>
      </c>
      <c r="B89" s="2" t="s">
        <v>310</v>
      </c>
      <c r="C89" s="2" t="s">
        <v>312</v>
      </c>
      <c r="D89" s="2" t="n">
        <v>1</v>
      </c>
      <c r="E89" s="2" t="n">
        <v>1</v>
      </c>
      <c r="F89" s="2" t="n">
        <v>0</v>
      </c>
      <c r="G89" s="2" t="n">
        <v>0</v>
      </c>
    </row>
    <row r="90" customFormat="false" ht="15" hidden="false" customHeight="false" outlineLevel="0" collapsed="false">
      <c r="A90" s="2" t="s">
        <v>557</v>
      </c>
      <c r="B90" s="2" t="s">
        <v>310</v>
      </c>
      <c r="C90" s="2" t="s">
        <v>312</v>
      </c>
      <c r="D90" s="2" t="n">
        <v>1</v>
      </c>
      <c r="E90" s="2" t="n">
        <v>1</v>
      </c>
      <c r="F90" s="2" t="n">
        <v>0</v>
      </c>
      <c r="G90" s="2" t="n">
        <v>0</v>
      </c>
    </row>
    <row r="91" customFormat="false" ht="15" hidden="false" customHeight="false" outlineLevel="0" collapsed="false">
      <c r="A91" s="2" t="s">
        <v>535</v>
      </c>
      <c r="B91" s="2" t="s">
        <v>310</v>
      </c>
      <c r="C91" s="2" t="s">
        <v>312</v>
      </c>
      <c r="D91" s="2" t="n">
        <v>1</v>
      </c>
      <c r="E91" s="2" t="n">
        <v>1</v>
      </c>
      <c r="F91" s="2" t="n">
        <v>0</v>
      </c>
      <c r="G91" s="2" t="n">
        <v>0</v>
      </c>
    </row>
    <row r="92" customFormat="false" ht="15" hidden="false" customHeight="false" outlineLevel="0" collapsed="false">
      <c r="A92" s="2" t="s">
        <v>530</v>
      </c>
      <c r="B92" s="2" t="s">
        <v>310</v>
      </c>
      <c r="C92" s="2" t="s">
        <v>312</v>
      </c>
      <c r="D92" s="2" t="n">
        <v>1</v>
      </c>
      <c r="E92" s="2" t="n">
        <v>1</v>
      </c>
      <c r="F92" s="2" t="n">
        <v>0</v>
      </c>
      <c r="G92" s="2" t="n">
        <v>0</v>
      </c>
    </row>
    <row r="93" customFormat="false" ht="15" hidden="false" customHeight="false" outlineLevel="0" collapsed="false">
      <c r="A93" s="2" t="s">
        <v>434</v>
      </c>
      <c r="B93" s="2" t="s">
        <v>310</v>
      </c>
      <c r="C93" s="2" t="s">
        <v>312</v>
      </c>
      <c r="D93" s="2" t="n">
        <v>2</v>
      </c>
      <c r="E93" s="2" t="n">
        <v>2</v>
      </c>
      <c r="F93" s="2" t="n">
        <v>0</v>
      </c>
      <c r="G93" s="2" t="n">
        <v>0</v>
      </c>
    </row>
    <row r="94" customFormat="false" ht="15" hidden="false" customHeight="false" outlineLevel="0" collapsed="false">
      <c r="A94" s="2" t="s">
        <v>503</v>
      </c>
      <c r="B94" s="2" t="s">
        <v>310</v>
      </c>
      <c r="C94" s="2" t="s">
        <v>312</v>
      </c>
      <c r="D94" s="2" t="n">
        <v>1</v>
      </c>
      <c r="E94" s="2" t="n">
        <v>1</v>
      </c>
      <c r="F94" s="2" t="n">
        <v>0</v>
      </c>
      <c r="G94" s="2" t="n">
        <v>0</v>
      </c>
    </row>
    <row r="95" customFormat="false" ht="15" hidden="false" customHeight="false" outlineLevel="0" collapsed="false">
      <c r="A95" s="2" t="s">
        <v>537</v>
      </c>
      <c r="B95" s="2" t="s">
        <v>310</v>
      </c>
      <c r="C95" s="2" t="s">
        <v>312</v>
      </c>
      <c r="D95" s="2" t="n">
        <v>1</v>
      </c>
      <c r="E95" s="2" t="n">
        <v>1</v>
      </c>
      <c r="F95" s="2" t="n">
        <v>0</v>
      </c>
      <c r="G95" s="2" t="n">
        <v>0</v>
      </c>
    </row>
    <row r="96" customFormat="false" ht="15" hidden="false" customHeight="false" outlineLevel="0" collapsed="false">
      <c r="A96" s="2" t="s">
        <v>370</v>
      </c>
      <c r="B96" s="2" t="s">
        <v>310</v>
      </c>
      <c r="C96" s="2" t="s">
        <v>312</v>
      </c>
      <c r="D96" s="2" t="n">
        <v>2</v>
      </c>
      <c r="E96" s="2" t="n">
        <v>2</v>
      </c>
      <c r="F96" s="2" t="n">
        <v>0</v>
      </c>
      <c r="G96" s="2" t="n">
        <v>0</v>
      </c>
    </row>
    <row r="97" customFormat="false" ht="15" hidden="false" customHeight="false" outlineLevel="0" collapsed="false">
      <c r="A97" s="2" t="s">
        <v>491</v>
      </c>
      <c r="B97" s="2" t="s">
        <v>310</v>
      </c>
      <c r="C97" s="2" t="s">
        <v>312</v>
      </c>
      <c r="D97" s="2" t="n">
        <v>2</v>
      </c>
      <c r="E97" s="2" t="n">
        <v>2</v>
      </c>
      <c r="F97" s="2" t="n">
        <v>0</v>
      </c>
      <c r="G97" s="2" t="n">
        <v>0</v>
      </c>
    </row>
    <row r="98" customFormat="false" ht="15" hidden="false" customHeight="false" outlineLevel="0" collapsed="false">
      <c r="A98" s="2" t="s">
        <v>561</v>
      </c>
      <c r="B98" s="2" t="s">
        <v>310</v>
      </c>
      <c r="C98" s="2" t="s">
        <v>312</v>
      </c>
      <c r="D98" s="2" t="n">
        <v>1</v>
      </c>
      <c r="E98" s="2" t="n">
        <v>1</v>
      </c>
      <c r="F98" s="2" t="n">
        <v>0</v>
      </c>
      <c r="G98" s="2" t="n">
        <v>0</v>
      </c>
    </row>
    <row r="99" customFormat="false" ht="15" hidden="false" customHeight="false" outlineLevel="0" collapsed="false">
      <c r="A99" s="2" t="s">
        <v>407</v>
      </c>
      <c r="B99" s="2" t="s">
        <v>310</v>
      </c>
      <c r="C99" s="2" t="s">
        <v>312</v>
      </c>
      <c r="D99" s="2" t="n">
        <v>1</v>
      </c>
      <c r="E99" s="2" t="n">
        <v>1</v>
      </c>
      <c r="F99" s="2" t="n">
        <v>0</v>
      </c>
      <c r="G99" s="2" t="n">
        <v>0</v>
      </c>
    </row>
    <row r="100" customFormat="false" ht="15" hidden="false" customHeight="false" outlineLevel="0" collapsed="false">
      <c r="A100" s="2" t="s">
        <v>411</v>
      </c>
      <c r="B100" s="2" t="s">
        <v>310</v>
      </c>
      <c r="C100" s="2" t="s">
        <v>312</v>
      </c>
      <c r="D100" s="2" t="n">
        <v>1</v>
      </c>
      <c r="E100" s="2" t="n">
        <v>1</v>
      </c>
      <c r="F100" s="2" t="n">
        <v>0</v>
      </c>
      <c r="G100" s="2" t="n">
        <v>0</v>
      </c>
    </row>
    <row r="101" customFormat="false" ht="15" hidden="false" customHeight="false" outlineLevel="0" collapsed="false">
      <c r="A101" s="2" t="s">
        <v>542</v>
      </c>
      <c r="B101" s="2" t="s">
        <v>310</v>
      </c>
      <c r="C101" s="2" t="s">
        <v>312</v>
      </c>
      <c r="D101" s="2" t="n">
        <v>1</v>
      </c>
      <c r="E101" s="2" t="n">
        <v>1</v>
      </c>
      <c r="F101" s="2" t="n">
        <v>0</v>
      </c>
      <c r="G101" s="2" t="n">
        <v>0</v>
      </c>
    </row>
    <row r="102" customFormat="false" ht="15" hidden="false" customHeight="false" outlineLevel="0" collapsed="false">
      <c r="A102" s="2" t="s">
        <v>461</v>
      </c>
      <c r="B102" s="2" t="s">
        <v>310</v>
      </c>
      <c r="C102" s="2" t="s">
        <v>312</v>
      </c>
      <c r="D102" s="2" t="n">
        <v>1</v>
      </c>
      <c r="E102" s="2" t="n">
        <v>1</v>
      </c>
      <c r="F102" s="2" t="n">
        <v>0</v>
      </c>
      <c r="G102" s="2" t="n">
        <v>0</v>
      </c>
    </row>
    <row r="103" customFormat="false" ht="15" hidden="false" customHeight="false" outlineLevel="0" collapsed="false">
      <c r="A103" s="2" t="s">
        <v>485</v>
      </c>
      <c r="B103" s="2" t="s">
        <v>310</v>
      </c>
      <c r="C103" s="2" t="s">
        <v>312</v>
      </c>
      <c r="D103" s="2" t="n">
        <v>1</v>
      </c>
      <c r="E103" s="2" t="n">
        <v>1</v>
      </c>
      <c r="F103" s="2" t="n">
        <v>0</v>
      </c>
      <c r="G103" s="2" t="n">
        <v>0</v>
      </c>
    </row>
    <row r="104" customFormat="false" ht="15" hidden="false" customHeight="false" outlineLevel="0" collapsed="false">
      <c r="A104" s="2" t="s">
        <v>565</v>
      </c>
      <c r="B104" s="2" t="s">
        <v>310</v>
      </c>
      <c r="C104" s="2" t="s">
        <v>312</v>
      </c>
      <c r="D104" s="2" t="n">
        <v>1</v>
      </c>
      <c r="E104" s="2" t="n">
        <v>1</v>
      </c>
      <c r="F104" s="2" t="n">
        <v>0</v>
      </c>
      <c r="G104" s="2" t="n">
        <v>0</v>
      </c>
    </row>
    <row r="105" customFormat="false" ht="15" hidden="false" customHeight="false" outlineLevel="0" collapsed="false">
      <c r="A105" s="2" t="s">
        <v>547</v>
      </c>
      <c r="B105" s="2" t="s">
        <v>310</v>
      </c>
      <c r="C105" s="2" t="s">
        <v>312</v>
      </c>
      <c r="D105" s="2" t="n">
        <v>1</v>
      </c>
      <c r="E105" s="2" t="n">
        <v>1</v>
      </c>
      <c r="F105" s="2" t="n">
        <v>0</v>
      </c>
      <c r="G105" s="2" t="n">
        <v>0</v>
      </c>
    </row>
    <row r="106" customFormat="false" ht="15" hidden="false" customHeight="false" outlineLevel="0" collapsed="false">
      <c r="A106" s="2" t="s">
        <v>552</v>
      </c>
      <c r="B106" s="2" t="s">
        <v>310</v>
      </c>
      <c r="C106" s="2" t="s">
        <v>312</v>
      </c>
      <c r="D106" s="2" t="n">
        <v>1</v>
      </c>
      <c r="E106" s="2" t="n">
        <v>1</v>
      </c>
      <c r="F106" s="2" t="n">
        <v>0</v>
      </c>
      <c r="G106" s="2" t="n">
        <v>0</v>
      </c>
    </row>
    <row r="107" customFormat="false" ht="15" hidden="false" customHeight="false" outlineLevel="0" collapsed="false">
      <c r="A107" s="2" t="s">
        <v>570</v>
      </c>
      <c r="B107" s="2" t="s">
        <v>310</v>
      </c>
      <c r="C107" s="2" t="s">
        <v>312</v>
      </c>
      <c r="D107" s="2" t="n">
        <v>1</v>
      </c>
      <c r="E107" s="2" t="n">
        <v>1</v>
      </c>
      <c r="F107" s="2" t="n">
        <v>0</v>
      </c>
      <c r="G107" s="2" t="n">
        <v>0</v>
      </c>
    </row>
    <row r="108" customFormat="false" ht="15" hidden="false" customHeight="false" outlineLevel="0" collapsed="false">
      <c r="A108" s="2" t="s">
        <v>439</v>
      </c>
      <c r="B108" s="2" t="s">
        <v>310</v>
      </c>
      <c r="C108" s="2" t="s">
        <v>312</v>
      </c>
      <c r="D108" s="2" t="n">
        <v>3</v>
      </c>
      <c r="E108" s="2" t="n">
        <v>3</v>
      </c>
      <c r="F108" s="2" t="n">
        <v>0</v>
      </c>
      <c r="G108" s="2" t="n">
        <v>0.0089</v>
      </c>
    </row>
    <row r="109" customFormat="false" ht="15" hidden="false" customHeight="false" outlineLevel="0" collapsed="false">
      <c r="A109" s="2" t="s">
        <v>595</v>
      </c>
      <c r="B109" s="2" t="s">
        <v>576</v>
      </c>
      <c r="C109" s="2" t="s">
        <v>577</v>
      </c>
      <c r="D109" s="2" t="n">
        <v>3</v>
      </c>
      <c r="E109" s="2" t="n">
        <v>3</v>
      </c>
      <c r="F109" s="2" t="n">
        <v>0</v>
      </c>
      <c r="G109" s="2" t="n">
        <v>0</v>
      </c>
    </row>
    <row r="110" customFormat="false" ht="15" hidden="false" customHeight="false" outlineLevel="0" collapsed="false">
      <c r="A110" s="2" t="s">
        <v>581</v>
      </c>
      <c r="B110" s="2" t="s">
        <v>576</v>
      </c>
      <c r="C110" s="2" t="s">
        <v>577</v>
      </c>
      <c r="D110" s="2" t="n">
        <v>1</v>
      </c>
      <c r="E110" s="2" t="n">
        <v>1</v>
      </c>
      <c r="F110" s="2" t="n">
        <v>0</v>
      </c>
      <c r="G110" s="2" t="n">
        <v>0</v>
      </c>
    </row>
    <row r="111" customFormat="false" ht="15" hidden="false" customHeight="false" outlineLevel="0" collapsed="false">
      <c r="A111" s="2" t="s">
        <v>575</v>
      </c>
      <c r="B111" s="2" t="s">
        <v>576</v>
      </c>
      <c r="C111" s="2" t="s">
        <v>577</v>
      </c>
      <c r="D111" s="2" t="n">
        <v>1</v>
      </c>
      <c r="E111" s="2" t="n">
        <v>1</v>
      </c>
      <c r="F111" s="2" t="n">
        <v>0</v>
      </c>
      <c r="G111" s="2" t="n">
        <v>0</v>
      </c>
    </row>
    <row r="112" customFormat="false" ht="15" hidden="false" customHeight="false" outlineLevel="0" collapsed="false">
      <c r="A112" s="2" t="s">
        <v>600</v>
      </c>
      <c r="B112" s="2" t="s">
        <v>576</v>
      </c>
      <c r="C112" s="2" t="s">
        <v>577</v>
      </c>
      <c r="D112" s="2" t="n">
        <v>3</v>
      </c>
      <c r="E112" s="2" t="n">
        <v>3</v>
      </c>
      <c r="F112" s="2" t="n">
        <v>0</v>
      </c>
      <c r="G112" s="2" t="n">
        <v>0.0002</v>
      </c>
    </row>
    <row r="113" customFormat="false" ht="15" hidden="false" customHeight="false" outlineLevel="0" collapsed="false">
      <c r="A113" s="2" t="s">
        <v>619</v>
      </c>
      <c r="B113" s="2" t="s">
        <v>576</v>
      </c>
      <c r="C113" s="2" t="s">
        <v>577</v>
      </c>
      <c r="D113" s="2" t="n">
        <v>5</v>
      </c>
      <c r="E113" s="2" t="n">
        <v>5</v>
      </c>
      <c r="F113" s="2" t="n">
        <v>0</v>
      </c>
      <c r="G113" s="2" t="n">
        <v>0</v>
      </c>
    </row>
    <row r="114" customFormat="false" ht="15" hidden="false" customHeight="false" outlineLevel="0" collapsed="false">
      <c r="A114" s="2" t="s">
        <v>589</v>
      </c>
      <c r="B114" s="2" t="s">
        <v>576</v>
      </c>
      <c r="C114" s="2" t="s">
        <v>577</v>
      </c>
      <c r="D114" s="2" t="n">
        <v>6</v>
      </c>
      <c r="E114" s="2" t="n">
        <v>6</v>
      </c>
      <c r="F114" s="2" t="n">
        <v>0</v>
      </c>
      <c r="G114" s="2" t="n">
        <v>0.0003</v>
      </c>
    </row>
    <row r="115" customFormat="false" ht="15" hidden="false" customHeight="false" outlineLevel="0" collapsed="false">
      <c r="A115" s="2" t="s">
        <v>592</v>
      </c>
      <c r="B115" s="2" t="s">
        <v>576</v>
      </c>
      <c r="C115" s="2" t="s">
        <v>577</v>
      </c>
      <c r="D115" s="2" t="n">
        <v>2</v>
      </c>
      <c r="E115" s="2" t="n">
        <v>2</v>
      </c>
      <c r="F115" s="2" t="n">
        <v>0</v>
      </c>
      <c r="G115" s="2" t="n">
        <v>0</v>
      </c>
    </row>
    <row r="116" customFormat="false" ht="15" hidden="false" customHeight="false" outlineLevel="0" collapsed="false">
      <c r="A116" s="2" t="s">
        <v>645</v>
      </c>
      <c r="B116" s="2" t="s">
        <v>576</v>
      </c>
      <c r="C116" s="2" t="s">
        <v>577</v>
      </c>
      <c r="D116" s="2" t="n">
        <v>3</v>
      </c>
      <c r="E116" s="2" t="n">
        <v>3</v>
      </c>
      <c r="F116" s="2" t="n">
        <v>0</v>
      </c>
      <c r="G116" s="2" t="n">
        <v>0</v>
      </c>
    </row>
    <row r="117" customFormat="false" ht="15" hidden="false" customHeight="false" outlineLevel="0" collapsed="false">
      <c r="A117" s="2" t="s">
        <v>686</v>
      </c>
      <c r="B117" s="2" t="s">
        <v>576</v>
      </c>
      <c r="C117" s="2" t="s">
        <v>577</v>
      </c>
      <c r="D117" s="2" t="n">
        <v>5</v>
      </c>
      <c r="E117" s="2" t="n">
        <v>5</v>
      </c>
      <c r="F117" s="2" t="n">
        <v>0</v>
      </c>
      <c r="G117" s="2" t="n">
        <v>0</v>
      </c>
    </row>
    <row r="118" customFormat="false" ht="15" hidden="false" customHeight="false" outlineLevel="0" collapsed="false">
      <c r="A118" s="2" t="s">
        <v>671</v>
      </c>
      <c r="B118" s="2" t="s">
        <v>576</v>
      </c>
      <c r="C118" s="2" t="s">
        <v>577</v>
      </c>
      <c r="D118" s="2" t="n">
        <v>3</v>
      </c>
      <c r="E118" s="2" t="n">
        <v>3</v>
      </c>
      <c r="F118" s="2" t="n">
        <v>0</v>
      </c>
      <c r="G118" s="2" t="n">
        <v>0</v>
      </c>
    </row>
    <row r="119" customFormat="false" ht="15" hidden="false" customHeight="false" outlineLevel="0" collapsed="false">
      <c r="A119" s="2" t="s">
        <v>674</v>
      </c>
      <c r="B119" s="2" t="s">
        <v>576</v>
      </c>
      <c r="C119" s="2" t="s">
        <v>577</v>
      </c>
      <c r="D119" s="2" t="n">
        <v>2</v>
      </c>
      <c r="E119" s="2" t="n">
        <v>2</v>
      </c>
      <c r="F119" s="2" t="n">
        <v>0</v>
      </c>
      <c r="G119" s="2" t="n">
        <v>0</v>
      </c>
    </row>
    <row r="120" customFormat="false" ht="15" hidden="false" customHeight="false" outlineLevel="0" collapsed="false">
      <c r="A120" s="2" t="s">
        <v>664</v>
      </c>
      <c r="B120" s="2" t="s">
        <v>576</v>
      </c>
      <c r="C120" s="2" t="s">
        <v>577</v>
      </c>
      <c r="D120" s="2" t="n">
        <v>5</v>
      </c>
      <c r="E120" s="2" t="n">
        <v>4</v>
      </c>
      <c r="F120" s="2" t="n">
        <v>0</v>
      </c>
      <c r="G120" s="2" t="n">
        <v>0.0031</v>
      </c>
    </row>
    <row r="121" customFormat="false" ht="15" hidden="false" customHeight="false" outlineLevel="0" collapsed="false">
      <c r="A121" s="2" t="s">
        <v>693</v>
      </c>
      <c r="B121" s="2" t="s">
        <v>576</v>
      </c>
      <c r="C121" s="2" t="s">
        <v>577</v>
      </c>
      <c r="D121" s="2" t="n">
        <v>3</v>
      </c>
      <c r="E121" s="2" t="n">
        <v>2</v>
      </c>
      <c r="F121" s="2" t="n">
        <v>0</v>
      </c>
      <c r="G121" s="2" t="n">
        <v>0</v>
      </c>
    </row>
    <row r="122" customFormat="false" ht="15" hidden="false" customHeight="false" outlineLevel="0" collapsed="false">
      <c r="A122" s="2" t="s">
        <v>690</v>
      </c>
      <c r="B122" s="2" t="s">
        <v>576</v>
      </c>
      <c r="C122" s="2" t="s">
        <v>577</v>
      </c>
      <c r="D122" s="2" t="n">
        <v>3</v>
      </c>
      <c r="E122" s="2" t="n">
        <v>3</v>
      </c>
      <c r="F122" s="2" t="n">
        <v>0</v>
      </c>
      <c r="G122" s="2" t="n">
        <v>0</v>
      </c>
    </row>
    <row r="123" customFormat="false" ht="15" hidden="false" customHeight="false" outlineLevel="0" collapsed="false">
      <c r="A123" s="2" t="s">
        <v>626</v>
      </c>
      <c r="B123" s="2" t="s">
        <v>576</v>
      </c>
      <c r="C123" s="2" t="s">
        <v>577</v>
      </c>
      <c r="D123" s="2" t="n">
        <v>2</v>
      </c>
      <c r="E123" s="2" t="n">
        <v>2</v>
      </c>
      <c r="F123" s="2" t="n">
        <v>0</v>
      </c>
      <c r="G123" s="2" t="n">
        <v>0</v>
      </c>
    </row>
    <row r="124" customFormat="false" ht="15" hidden="false" customHeight="false" outlineLevel="0" collapsed="false">
      <c r="A124" s="2" t="s">
        <v>623</v>
      </c>
      <c r="B124" s="2" t="s">
        <v>576</v>
      </c>
      <c r="C124" s="2" t="s">
        <v>577</v>
      </c>
      <c r="D124" s="2" t="n">
        <v>2</v>
      </c>
      <c r="E124" s="2" t="n">
        <v>2</v>
      </c>
      <c r="F124" s="2" t="n">
        <v>0</v>
      </c>
      <c r="G124" s="2" t="n">
        <v>0</v>
      </c>
    </row>
    <row r="125" customFormat="false" ht="15" hidden="false" customHeight="false" outlineLevel="0" collapsed="false">
      <c r="A125" s="2" t="s">
        <v>656</v>
      </c>
      <c r="B125" s="2" t="s">
        <v>576</v>
      </c>
      <c r="C125" s="2" t="s">
        <v>577</v>
      </c>
      <c r="D125" s="2" t="n">
        <v>2</v>
      </c>
      <c r="E125" s="2" t="n">
        <v>2</v>
      </c>
      <c r="F125" s="2" t="n">
        <v>0</v>
      </c>
      <c r="G125" s="2" t="n">
        <v>0</v>
      </c>
    </row>
    <row r="126" customFormat="false" ht="15" hidden="false" customHeight="false" outlineLevel="0" collapsed="false">
      <c r="A126" s="2" t="s">
        <v>668</v>
      </c>
      <c r="B126" s="2" t="s">
        <v>576</v>
      </c>
      <c r="C126" s="2" t="s">
        <v>577</v>
      </c>
      <c r="D126" s="2" t="n">
        <v>1</v>
      </c>
      <c r="E126" s="2" t="n">
        <v>1</v>
      </c>
      <c r="F126" s="2" t="n">
        <v>0</v>
      </c>
      <c r="G126" s="2" t="n">
        <v>0</v>
      </c>
    </row>
    <row r="127" customFormat="false" ht="15" hidden="false" customHeight="false" outlineLevel="0" collapsed="false">
      <c r="A127" s="2" t="s">
        <v>710</v>
      </c>
      <c r="B127" s="2" t="s">
        <v>576</v>
      </c>
      <c r="C127" s="2" t="s">
        <v>577</v>
      </c>
      <c r="D127" s="2" t="n">
        <v>1</v>
      </c>
      <c r="E127" s="2" t="n">
        <v>1</v>
      </c>
      <c r="F127" s="2" t="n">
        <v>0</v>
      </c>
      <c r="G127" s="2" t="n">
        <v>0</v>
      </c>
    </row>
    <row r="128" customFormat="false" ht="23.85" hidden="false" customHeight="false" outlineLevel="0" collapsed="false">
      <c r="A128" s="2" t="s">
        <v>732</v>
      </c>
      <c r="B128" s="2" t="s">
        <v>576</v>
      </c>
      <c r="C128" s="2" t="s">
        <v>577</v>
      </c>
      <c r="D128" s="2" t="n">
        <v>3</v>
      </c>
      <c r="E128" s="2" t="n">
        <v>3</v>
      </c>
      <c r="F128" s="2" t="n">
        <v>0</v>
      </c>
      <c r="G128" s="2" t="n">
        <v>0</v>
      </c>
    </row>
    <row r="129" customFormat="false" ht="15" hidden="false" customHeight="false" outlineLevel="0" collapsed="false">
      <c r="A129" s="2" t="s">
        <v>726</v>
      </c>
      <c r="B129" s="2" t="s">
        <v>576</v>
      </c>
      <c r="C129" s="2" t="s">
        <v>577</v>
      </c>
      <c r="D129" s="2" t="n">
        <v>2</v>
      </c>
      <c r="E129" s="2" t="n">
        <v>2</v>
      </c>
      <c r="F129" s="2" t="n">
        <v>0</v>
      </c>
      <c r="G129" s="2" t="n">
        <v>0</v>
      </c>
    </row>
    <row r="130" customFormat="false" ht="15" hidden="false" customHeight="false" outlineLevel="0" collapsed="false">
      <c r="A130" s="2" t="s">
        <v>729</v>
      </c>
      <c r="B130" s="2" t="s">
        <v>576</v>
      </c>
      <c r="C130" s="2" t="s">
        <v>577</v>
      </c>
      <c r="D130" s="2" t="n">
        <v>2</v>
      </c>
      <c r="E130" s="2" t="n">
        <v>2</v>
      </c>
      <c r="F130" s="2" t="n">
        <v>0</v>
      </c>
      <c r="G130" s="2" t="n">
        <v>0</v>
      </c>
    </row>
    <row r="131" customFormat="false" ht="15" hidden="false" customHeight="false" outlineLevel="0" collapsed="false">
      <c r="A131" s="2" t="s">
        <v>714</v>
      </c>
      <c r="B131" s="2" t="s">
        <v>576</v>
      </c>
      <c r="C131" s="2" t="s">
        <v>577</v>
      </c>
      <c r="D131" s="2" t="n">
        <v>2</v>
      </c>
      <c r="E131" s="2" t="n">
        <v>2</v>
      </c>
      <c r="F131" s="2" t="n">
        <v>0</v>
      </c>
      <c r="G131" s="2" t="n">
        <v>0</v>
      </c>
    </row>
    <row r="132" customFormat="false" ht="15" hidden="false" customHeight="false" outlineLevel="0" collapsed="false">
      <c r="A132" s="2" t="s">
        <v>740</v>
      </c>
      <c r="B132" s="2" t="s">
        <v>576</v>
      </c>
      <c r="C132" s="2" t="s">
        <v>577</v>
      </c>
      <c r="D132" s="2" t="n">
        <v>1</v>
      </c>
      <c r="E132" s="2" t="n">
        <v>1</v>
      </c>
      <c r="F132" s="2" t="n">
        <v>0</v>
      </c>
      <c r="G132" s="2" t="n">
        <v>0</v>
      </c>
    </row>
    <row r="133" customFormat="false" ht="15" hidden="false" customHeight="false" outlineLevel="0" collapsed="false">
      <c r="A133" s="2" t="s">
        <v>743</v>
      </c>
      <c r="B133" s="2" t="s">
        <v>576</v>
      </c>
      <c r="C133" s="2" t="s">
        <v>577</v>
      </c>
      <c r="D133" s="2" t="n">
        <v>2</v>
      </c>
      <c r="E133" s="2" t="n">
        <v>2</v>
      </c>
      <c r="F133" s="2" t="n">
        <v>0</v>
      </c>
      <c r="G133" s="2" t="n">
        <v>0</v>
      </c>
    </row>
    <row r="134" customFormat="false" ht="15" hidden="false" customHeight="false" outlineLevel="0" collapsed="false">
      <c r="A134" s="2" t="s">
        <v>747</v>
      </c>
      <c r="B134" s="2" t="s">
        <v>576</v>
      </c>
      <c r="C134" s="2" t="s">
        <v>577</v>
      </c>
      <c r="D134" s="2" t="n">
        <v>1</v>
      </c>
      <c r="E134" s="2" t="n">
        <v>1</v>
      </c>
      <c r="F134" s="2" t="n">
        <v>0</v>
      </c>
      <c r="G134" s="2" t="n">
        <v>0</v>
      </c>
    </row>
    <row r="135" customFormat="false" ht="15" hidden="false" customHeight="false" outlineLevel="0" collapsed="false">
      <c r="A135" s="2" t="s">
        <v>755</v>
      </c>
      <c r="B135" s="2" t="s">
        <v>576</v>
      </c>
      <c r="C135" s="2" t="s">
        <v>577</v>
      </c>
      <c r="D135" s="2" t="n">
        <v>2</v>
      </c>
      <c r="E135" s="2" t="n">
        <v>2</v>
      </c>
      <c r="F135" s="2" t="n">
        <v>0</v>
      </c>
      <c r="G135" s="2" t="n">
        <v>0</v>
      </c>
    </row>
    <row r="136" customFormat="false" ht="15" hidden="false" customHeight="false" outlineLevel="0" collapsed="false">
      <c r="A136" s="2" t="s">
        <v>758</v>
      </c>
      <c r="B136" s="2" t="s">
        <v>576</v>
      </c>
      <c r="C136" s="2" t="s">
        <v>577</v>
      </c>
      <c r="D136" s="2" t="n">
        <v>1</v>
      </c>
      <c r="E136" s="2" t="n">
        <v>1</v>
      </c>
      <c r="F136" s="2" t="n">
        <v>0</v>
      </c>
      <c r="G136" s="2" t="n">
        <v>0</v>
      </c>
    </row>
    <row r="137" customFormat="false" ht="15" hidden="false" customHeight="false" outlineLevel="0" collapsed="false">
      <c r="A137" s="2" t="s">
        <v>761</v>
      </c>
      <c r="B137" s="2" t="s">
        <v>576</v>
      </c>
      <c r="C137" s="2" t="s">
        <v>577</v>
      </c>
      <c r="D137" s="2" t="n">
        <v>2</v>
      </c>
      <c r="E137" s="2" t="n">
        <v>2</v>
      </c>
      <c r="F137" s="2" t="n">
        <v>0</v>
      </c>
      <c r="G137" s="2" t="n">
        <v>0</v>
      </c>
    </row>
    <row r="138" customFormat="false" ht="15" hidden="false" customHeight="false" outlineLevel="0" collapsed="false">
      <c r="A138" s="2" t="s">
        <v>765</v>
      </c>
      <c r="B138" s="2" t="s">
        <v>576</v>
      </c>
      <c r="C138" s="2" t="s">
        <v>577</v>
      </c>
      <c r="D138" s="2" t="n">
        <v>2</v>
      </c>
      <c r="E138" s="2" t="n">
        <v>2</v>
      </c>
      <c r="F138" s="2" t="n">
        <v>0</v>
      </c>
      <c r="G138" s="2" t="n">
        <v>0</v>
      </c>
    </row>
    <row r="139" customFormat="false" ht="15" hidden="false" customHeight="false" outlineLevel="0" collapsed="false">
      <c r="A139" s="2" t="s">
        <v>772</v>
      </c>
      <c r="B139" s="2" t="s">
        <v>576</v>
      </c>
      <c r="C139" s="2" t="s">
        <v>577</v>
      </c>
      <c r="D139" s="2" t="n">
        <v>2</v>
      </c>
      <c r="E139" s="2" t="n">
        <v>2</v>
      </c>
      <c r="F139" s="2" t="n">
        <v>0</v>
      </c>
      <c r="G139" s="2" t="n">
        <v>0</v>
      </c>
    </row>
    <row r="140" customFormat="false" ht="15" hidden="false" customHeight="false" outlineLevel="0" collapsed="false">
      <c r="A140" s="2" t="s">
        <v>769</v>
      </c>
      <c r="B140" s="2" t="s">
        <v>576</v>
      </c>
      <c r="C140" s="2" t="s">
        <v>577</v>
      </c>
      <c r="D140" s="2" t="n">
        <v>2</v>
      </c>
      <c r="E140" s="2" t="n">
        <v>2</v>
      </c>
      <c r="F140" s="2" t="n">
        <v>0</v>
      </c>
      <c r="G140" s="2" t="n">
        <v>0</v>
      </c>
    </row>
    <row r="141" customFormat="false" ht="15" hidden="false" customHeight="false" outlineLevel="0" collapsed="false">
      <c r="A141" s="2" t="s">
        <v>775</v>
      </c>
      <c r="B141" s="2" t="s">
        <v>576</v>
      </c>
      <c r="C141" s="2" t="s">
        <v>577</v>
      </c>
      <c r="D141" s="2" t="n">
        <v>1</v>
      </c>
      <c r="E141" s="2" t="n">
        <v>1</v>
      </c>
      <c r="F141" s="2" t="n">
        <v>0</v>
      </c>
      <c r="G141" s="2" t="n">
        <v>0</v>
      </c>
    </row>
    <row r="142" customFormat="false" ht="15" hidden="false" customHeight="false" outlineLevel="0" collapsed="false">
      <c r="A142" s="2" t="s">
        <v>789</v>
      </c>
      <c r="B142" s="2" t="s">
        <v>576</v>
      </c>
      <c r="C142" s="2" t="s">
        <v>577</v>
      </c>
      <c r="D142" s="2" t="n">
        <v>1</v>
      </c>
      <c r="E142" s="2" t="n">
        <v>1</v>
      </c>
      <c r="F142" s="2" t="n">
        <v>0</v>
      </c>
      <c r="G142" s="2" t="n">
        <v>0</v>
      </c>
    </row>
    <row r="143" customFormat="false" ht="15" hidden="false" customHeight="false" outlineLevel="0" collapsed="false">
      <c r="A143" s="2" t="s">
        <v>795</v>
      </c>
      <c r="B143" s="2" t="s">
        <v>576</v>
      </c>
      <c r="C143" s="2" t="s">
        <v>577</v>
      </c>
      <c r="D143" s="2" t="n">
        <v>1</v>
      </c>
      <c r="E143" s="2" t="n">
        <v>1</v>
      </c>
      <c r="F143" s="2" t="n">
        <v>0</v>
      </c>
      <c r="G143" s="2" t="n">
        <v>0</v>
      </c>
    </row>
    <row r="144" customFormat="false" ht="15" hidden="false" customHeight="false" outlineLevel="0" collapsed="false">
      <c r="A144" s="2" t="s">
        <v>792</v>
      </c>
      <c r="B144" s="2" t="s">
        <v>576</v>
      </c>
      <c r="C144" s="2" t="s">
        <v>577</v>
      </c>
      <c r="D144" s="2" t="n">
        <v>1</v>
      </c>
      <c r="E144" s="2" t="n">
        <v>1</v>
      </c>
      <c r="F144" s="2" t="n">
        <v>0</v>
      </c>
      <c r="G144" s="2" t="n">
        <v>0</v>
      </c>
    </row>
    <row r="145" customFormat="false" ht="15" hidden="false" customHeight="false" outlineLevel="0" collapsed="false">
      <c r="A145" s="2" t="s">
        <v>800</v>
      </c>
      <c r="B145" s="2" t="s">
        <v>576</v>
      </c>
      <c r="C145" s="2" t="s">
        <v>577</v>
      </c>
      <c r="D145" s="2" t="n">
        <v>1</v>
      </c>
      <c r="E145" s="2" t="n">
        <v>1</v>
      </c>
      <c r="F145" s="2" t="n">
        <v>0</v>
      </c>
      <c r="G145" s="2" t="n">
        <v>0</v>
      </c>
    </row>
    <row r="146" customFormat="false" ht="15" hidden="false" customHeight="false" outlineLevel="0" collapsed="false">
      <c r="A146" s="2" t="s">
        <v>797</v>
      </c>
      <c r="B146" s="2" t="s">
        <v>576</v>
      </c>
      <c r="C146" s="2" t="s">
        <v>577</v>
      </c>
      <c r="D146" s="2" t="n">
        <v>1</v>
      </c>
      <c r="E146" s="2" t="n">
        <v>1</v>
      </c>
      <c r="F146" s="2" t="n">
        <v>0</v>
      </c>
      <c r="G146" s="2" t="n">
        <v>0</v>
      </c>
    </row>
    <row r="147" customFormat="false" ht="15" hidden="false" customHeight="false" outlineLevel="0" collapsed="false">
      <c r="A147" s="2" t="s">
        <v>585</v>
      </c>
      <c r="B147" s="2" t="s">
        <v>576</v>
      </c>
      <c r="C147" s="2" t="s">
        <v>577</v>
      </c>
      <c r="D147" s="2" t="n">
        <v>3</v>
      </c>
      <c r="E147" s="2" t="n">
        <v>3</v>
      </c>
      <c r="F147" s="2" t="n">
        <v>0</v>
      </c>
      <c r="G147" s="2" t="n">
        <v>0</v>
      </c>
    </row>
    <row r="148" customFormat="false" ht="15" hidden="false" customHeight="false" outlineLevel="0" collapsed="false">
      <c r="A148" s="2" t="s">
        <v>697</v>
      </c>
      <c r="B148" s="2" t="s">
        <v>576</v>
      </c>
      <c r="C148" s="2" t="s">
        <v>577</v>
      </c>
      <c r="D148" s="2" t="n">
        <v>1</v>
      </c>
      <c r="E148" s="2" t="n">
        <v>1</v>
      </c>
      <c r="F148" s="2" t="n">
        <v>0</v>
      </c>
      <c r="G148" s="2" t="n">
        <v>0</v>
      </c>
    </row>
    <row r="149" customFormat="false" ht="15" hidden="false" customHeight="false" outlineLevel="0" collapsed="false">
      <c r="A149" s="2" t="s">
        <v>751</v>
      </c>
      <c r="B149" s="2" t="s">
        <v>576</v>
      </c>
      <c r="C149" s="2" t="s">
        <v>577</v>
      </c>
      <c r="D149" s="2" t="n">
        <v>1</v>
      </c>
      <c r="E149" s="2" t="n">
        <v>1</v>
      </c>
      <c r="F149" s="2" t="n">
        <v>0</v>
      </c>
      <c r="G149" s="2" t="n">
        <v>0</v>
      </c>
    </row>
    <row r="150" customFormat="false" ht="15" hidden="false" customHeight="false" outlineLevel="0" collapsed="false">
      <c r="A150" s="2" t="s">
        <v>786</v>
      </c>
      <c r="B150" s="2" t="s">
        <v>576</v>
      </c>
      <c r="C150" s="2" t="s">
        <v>577</v>
      </c>
      <c r="D150" s="2" t="n">
        <v>1</v>
      </c>
      <c r="E150" s="2" t="n">
        <v>1</v>
      </c>
      <c r="F150" s="2" t="n">
        <v>0</v>
      </c>
      <c r="G150" s="2" t="n">
        <v>0</v>
      </c>
    </row>
    <row r="151" customFormat="false" ht="23.85" hidden="false" customHeight="false" outlineLevel="0" collapsed="false">
      <c r="A151" s="2" t="s">
        <v>779</v>
      </c>
      <c r="B151" s="2" t="s">
        <v>576</v>
      </c>
      <c r="C151" s="2" t="s">
        <v>577</v>
      </c>
      <c r="D151" s="2" t="n">
        <v>1</v>
      </c>
      <c r="E151" s="2" t="n">
        <v>1</v>
      </c>
      <c r="F151" s="2" t="n">
        <v>0</v>
      </c>
      <c r="G151" s="2" t="n">
        <v>0</v>
      </c>
    </row>
    <row r="152" customFormat="false" ht="23.85" hidden="false" customHeight="false" outlineLevel="0" collapsed="false">
      <c r="A152" s="2" t="s">
        <v>783</v>
      </c>
      <c r="B152" s="2" t="s">
        <v>576</v>
      </c>
      <c r="C152" s="2" t="s">
        <v>577</v>
      </c>
      <c r="D152" s="2" t="n">
        <v>1</v>
      </c>
      <c r="E152" s="2" t="n">
        <v>1</v>
      </c>
      <c r="F152" s="2" t="n">
        <v>0</v>
      </c>
      <c r="G152" s="2" t="n">
        <v>0</v>
      </c>
    </row>
    <row r="153" customFormat="false" ht="15" hidden="false" customHeight="false" outlineLevel="0" collapsed="false">
      <c r="A153" s="2" t="s">
        <v>640</v>
      </c>
      <c r="B153" s="2" t="s">
        <v>605</v>
      </c>
      <c r="C153" s="2" t="s">
        <v>577</v>
      </c>
      <c r="D153" s="2" t="n">
        <v>4</v>
      </c>
      <c r="E153" s="2" t="n">
        <v>4</v>
      </c>
      <c r="F153" s="2" t="n">
        <v>0</v>
      </c>
      <c r="G153" s="2" t="n">
        <v>0.0029</v>
      </c>
    </row>
    <row r="154" customFormat="false" ht="15" hidden="false" customHeight="false" outlineLevel="0" collapsed="false">
      <c r="A154" s="2" t="s">
        <v>677</v>
      </c>
      <c r="B154" s="2" t="s">
        <v>605</v>
      </c>
      <c r="C154" s="2" t="s">
        <v>577</v>
      </c>
      <c r="D154" s="2" t="n">
        <v>3</v>
      </c>
      <c r="E154" s="2" t="n">
        <v>3</v>
      </c>
      <c r="F154" s="2" t="n">
        <v>0</v>
      </c>
      <c r="G154" s="2" t="n">
        <v>0</v>
      </c>
    </row>
    <row r="155" customFormat="false" ht="15" hidden="false" customHeight="false" outlineLevel="0" collapsed="false">
      <c r="A155" s="2" t="s">
        <v>682</v>
      </c>
      <c r="B155" s="2" t="s">
        <v>605</v>
      </c>
      <c r="C155" s="2" t="s">
        <v>577</v>
      </c>
      <c r="D155" s="2" t="n">
        <v>2</v>
      </c>
      <c r="E155" s="2" t="n">
        <v>2</v>
      </c>
      <c r="F155" s="2" t="n">
        <v>0</v>
      </c>
      <c r="G155" s="2" t="n">
        <v>0</v>
      </c>
    </row>
    <row r="156" customFormat="false" ht="15" hidden="false" customHeight="false" outlineLevel="0" collapsed="false">
      <c r="A156" s="2" t="s">
        <v>701</v>
      </c>
      <c r="B156" s="2" t="s">
        <v>605</v>
      </c>
      <c r="C156" s="2" t="s">
        <v>577</v>
      </c>
      <c r="D156" s="2" t="n">
        <v>2</v>
      </c>
      <c r="E156" s="2" t="n">
        <v>2</v>
      </c>
      <c r="F156" s="2" t="n">
        <v>0</v>
      </c>
      <c r="G156" s="2" t="n">
        <v>0</v>
      </c>
    </row>
    <row r="157" customFormat="false" ht="15" hidden="false" customHeight="false" outlineLevel="0" collapsed="false">
      <c r="A157" s="2" t="s">
        <v>705</v>
      </c>
      <c r="B157" s="2" t="s">
        <v>605</v>
      </c>
      <c r="C157" s="2" t="s">
        <v>577</v>
      </c>
      <c r="D157" s="2" t="n">
        <v>4</v>
      </c>
      <c r="E157" s="2" t="n">
        <v>4</v>
      </c>
      <c r="F157" s="2" t="n">
        <v>0</v>
      </c>
      <c r="G157" s="2" t="n">
        <v>0</v>
      </c>
    </row>
    <row r="158" customFormat="false" ht="15" hidden="false" customHeight="false" outlineLevel="0" collapsed="false">
      <c r="A158" s="2" t="s">
        <v>717</v>
      </c>
      <c r="B158" s="2" t="s">
        <v>605</v>
      </c>
      <c r="C158" s="2" t="s">
        <v>577</v>
      </c>
      <c r="D158" s="2" t="n">
        <v>4</v>
      </c>
      <c r="E158" s="2" t="n">
        <v>4</v>
      </c>
      <c r="F158" s="2" t="n">
        <v>0</v>
      </c>
      <c r="G158" s="2" t="n">
        <v>0</v>
      </c>
    </row>
    <row r="159" customFormat="false" ht="15" hidden="false" customHeight="false" outlineLevel="0" collapsed="false">
      <c r="A159" s="2" t="s">
        <v>722</v>
      </c>
      <c r="B159" s="2" t="s">
        <v>605</v>
      </c>
      <c r="C159" s="2" t="s">
        <v>577</v>
      </c>
      <c r="D159" s="2" t="n">
        <v>3</v>
      </c>
      <c r="E159" s="2" t="n">
        <v>3</v>
      </c>
      <c r="F159" s="2" t="n">
        <v>0</v>
      </c>
      <c r="G159" s="2" t="n">
        <v>0</v>
      </c>
    </row>
    <row r="160" customFormat="false" ht="15" hidden="false" customHeight="false" outlineLevel="0" collapsed="false">
      <c r="A160" s="2" t="s">
        <v>735</v>
      </c>
      <c r="B160" s="2" t="s">
        <v>605</v>
      </c>
      <c r="C160" s="2" t="s">
        <v>577</v>
      </c>
      <c r="D160" s="2" t="n">
        <v>3</v>
      </c>
      <c r="E160" s="2" t="n">
        <v>3</v>
      </c>
      <c r="F160" s="2" t="n">
        <v>0</v>
      </c>
      <c r="G160" s="2" t="n">
        <v>0</v>
      </c>
    </row>
    <row r="161" customFormat="false" ht="15" hidden="false" customHeight="false" outlineLevel="0" collapsed="false">
      <c r="A161" s="2" t="s">
        <v>840</v>
      </c>
      <c r="B161" s="2" t="s">
        <v>804</v>
      </c>
      <c r="C161" s="2" t="s">
        <v>805</v>
      </c>
      <c r="D161" s="2" t="n">
        <v>5</v>
      </c>
      <c r="E161" s="2" t="n">
        <v>5</v>
      </c>
      <c r="F161" s="2" t="n">
        <v>0</v>
      </c>
      <c r="G161" s="2" t="n">
        <v>0</v>
      </c>
    </row>
    <row r="162" customFormat="false" ht="15" hidden="false" customHeight="false" outlineLevel="0" collapsed="false">
      <c r="A162" s="2" t="s">
        <v>823</v>
      </c>
      <c r="B162" s="2" t="s">
        <v>804</v>
      </c>
      <c r="C162" s="2" t="s">
        <v>805</v>
      </c>
      <c r="D162" s="2" t="n">
        <v>4</v>
      </c>
      <c r="E162" s="2" t="n">
        <v>4</v>
      </c>
      <c r="F162" s="2" t="n">
        <v>0</v>
      </c>
      <c r="G162" s="2" t="n">
        <v>0</v>
      </c>
    </row>
    <row r="163" customFormat="false" ht="15" hidden="false" customHeight="false" outlineLevel="0" collapsed="false">
      <c r="A163" s="2" t="s">
        <v>845</v>
      </c>
      <c r="B163" s="2" t="s">
        <v>804</v>
      </c>
      <c r="C163" s="2" t="s">
        <v>805</v>
      </c>
      <c r="D163" s="2" t="n">
        <v>2</v>
      </c>
      <c r="E163" s="2" t="n">
        <v>2</v>
      </c>
      <c r="F163" s="2" t="n">
        <v>0</v>
      </c>
      <c r="G163" s="2" t="n">
        <v>0.0002</v>
      </c>
    </row>
    <row r="164" customFormat="false" ht="15" hidden="false" customHeight="false" outlineLevel="0" collapsed="false">
      <c r="A164" s="2" t="s">
        <v>811</v>
      </c>
      <c r="B164" s="2" t="s">
        <v>804</v>
      </c>
      <c r="C164" s="2" t="s">
        <v>805</v>
      </c>
      <c r="D164" s="2" t="n">
        <v>2</v>
      </c>
      <c r="E164" s="2" t="n">
        <v>2</v>
      </c>
      <c r="F164" s="2" t="n">
        <v>0</v>
      </c>
      <c r="G164" s="2" t="n">
        <v>0</v>
      </c>
    </row>
    <row r="165" customFormat="false" ht="15" hidden="false" customHeight="false" outlineLevel="0" collapsed="false">
      <c r="A165" s="2" t="s">
        <v>881</v>
      </c>
      <c r="B165" s="2" t="s">
        <v>882</v>
      </c>
      <c r="C165" s="2" t="s">
        <v>883</v>
      </c>
      <c r="D165" s="2" t="n">
        <v>2</v>
      </c>
      <c r="E165" s="2" t="n">
        <v>2</v>
      </c>
      <c r="F165" s="2" t="n">
        <v>0</v>
      </c>
      <c r="G165" s="2" t="n">
        <v>0</v>
      </c>
    </row>
    <row r="166" customFormat="false" ht="15" hidden="false" customHeight="false" outlineLevel="0" collapsed="false">
      <c r="A166" s="2" t="s">
        <v>850</v>
      </c>
      <c r="B166" s="2" t="s">
        <v>851</v>
      </c>
      <c r="C166" s="2" t="s">
        <v>852</v>
      </c>
      <c r="D166" s="2" t="n">
        <v>3</v>
      </c>
      <c r="E166" s="2" t="n">
        <v>3</v>
      </c>
      <c r="F166" s="2" t="n">
        <v>0</v>
      </c>
      <c r="G166" s="2" t="n">
        <v>0</v>
      </c>
    </row>
    <row r="167" customFormat="false" ht="15" hidden="false" customHeight="false" outlineLevel="0" collapsed="false">
      <c r="A167" s="2" t="s">
        <v>873</v>
      </c>
      <c r="B167" s="2" t="s">
        <v>851</v>
      </c>
      <c r="C167" s="2" t="s">
        <v>852</v>
      </c>
      <c r="D167" s="2" t="n">
        <v>1</v>
      </c>
      <c r="E167" s="2" t="n">
        <v>1</v>
      </c>
      <c r="F167" s="2" t="n">
        <v>0</v>
      </c>
      <c r="G167" s="2" t="n">
        <v>0</v>
      </c>
    </row>
    <row r="168" customFormat="false" ht="15" hidden="false" customHeight="false" outlineLevel="0" collapsed="false">
      <c r="A168" s="2" t="s">
        <v>866</v>
      </c>
      <c r="B168" s="2" t="s">
        <v>851</v>
      </c>
      <c r="C168" s="2" t="s">
        <v>852</v>
      </c>
      <c r="D168" s="2" t="n">
        <v>2</v>
      </c>
      <c r="E168" s="2" t="n">
        <v>2</v>
      </c>
      <c r="F168" s="2" t="n">
        <v>0</v>
      </c>
      <c r="G168" s="2" t="n">
        <v>0</v>
      </c>
    </row>
    <row r="169" customFormat="false" ht="15" hidden="false" customHeight="false" outlineLevel="0" collapsed="false">
      <c r="A169" s="2" t="s">
        <v>904</v>
      </c>
      <c r="B169" s="2" t="s">
        <v>882</v>
      </c>
      <c r="C169" s="2" t="s">
        <v>883</v>
      </c>
      <c r="D169" s="2" t="n">
        <v>1</v>
      </c>
      <c r="E169" s="2" t="n">
        <v>1</v>
      </c>
      <c r="F169" s="2" t="n">
        <v>0</v>
      </c>
      <c r="G169" s="2" t="n">
        <v>0</v>
      </c>
    </row>
    <row r="170" customFormat="false" ht="15" hidden="false" customHeight="false" outlineLevel="0" collapsed="false">
      <c r="A170" s="2" t="s">
        <v>928</v>
      </c>
      <c r="B170" s="2" t="s">
        <v>882</v>
      </c>
      <c r="C170" s="2" t="s">
        <v>883</v>
      </c>
      <c r="D170" s="2" t="n">
        <v>1</v>
      </c>
      <c r="E170" s="2" t="n">
        <v>1</v>
      </c>
      <c r="F170" s="2" t="n">
        <v>0</v>
      </c>
      <c r="G170" s="2" t="n">
        <v>0</v>
      </c>
    </row>
    <row r="171" customFormat="false" ht="15" hidden="false" customHeight="false" outlineLevel="0" collapsed="false">
      <c r="A171" s="2" t="s">
        <v>920</v>
      </c>
      <c r="B171" s="2" t="s">
        <v>882</v>
      </c>
      <c r="C171" s="2" t="s">
        <v>883</v>
      </c>
      <c r="D171" s="2" t="n">
        <v>2</v>
      </c>
      <c r="E171" s="2" t="n">
        <v>2</v>
      </c>
      <c r="F171" s="2" t="n">
        <v>0</v>
      </c>
      <c r="G171" s="2" t="n">
        <v>0</v>
      </c>
    </row>
    <row r="172" customFormat="false" ht="15" hidden="false" customHeight="false" outlineLevel="0" collapsed="false">
      <c r="A172" s="2" t="s">
        <v>963</v>
      </c>
      <c r="B172" s="2" t="s">
        <v>944</v>
      </c>
      <c r="C172" s="2" t="s">
        <v>945</v>
      </c>
      <c r="D172" s="2" t="n">
        <v>1</v>
      </c>
      <c r="E172" s="2" t="n">
        <v>1</v>
      </c>
      <c r="F172" s="2" t="n">
        <v>0</v>
      </c>
      <c r="G172" s="2" t="n">
        <v>0</v>
      </c>
    </row>
    <row r="173" customFormat="false" ht="15" hidden="false" customHeight="false" outlineLevel="0" collapsed="false">
      <c r="A173" s="2" t="s">
        <v>955</v>
      </c>
      <c r="B173" s="2" t="s">
        <v>944</v>
      </c>
      <c r="C173" s="2" t="s">
        <v>945</v>
      </c>
      <c r="D173" s="2" t="n">
        <v>1</v>
      </c>
      <c r="E173" s="2" t="n">
        <v>1</v>
      </c>
      <c r="F173" s="2" t="n">
        <v>0</v>
      </c>
      <c r="G173" s="2" t="n">
        <v>0</v>
      </c>
    </row>
    <row r="174" customFormat="false" ht="15" hidden="false" customHeight="false" outlineLevel="0" collapsed="false">
      <c r="A174" s="2" t="s">
        <v>943</v>
      </c>
      <c r="B174" s="2" t="s">
        <v>944</v>
      </c>
      <c r="C174" s="2" t="s">
        <v>945</v>
      </c>
      <c r="D174" s="2" t="n">
        <v>1</v>
      </c>
      <c r="E174" s="2" t="n">
        <v>1</v>
      </c>
      <c r="F174" s="2" t="n">
        <v>0</v>
      </c>
      <c r="G174" s="2" t="n">
        <v>0</v>
      </c>
    </row>
    <row r="175" customFormat="false" ht="15" hidden="false" customHeight="false" outlineLevel="0" collapsed="false">
      <c r="A175" s="2" t="s">
        <v>951</v>
      </c>
      <c r="B175" s="2" t="s">
        <v>944</v>
      </c>
      <c r="C175" s="2" t="s">
        <v>945</v>
      </c>
      <c r="D175" s="2" t="n">
        <v>1</v>
      </c>
      <c r="E175" s="2" t="n">
        <v>1</v>
      </c>
      <c r="F175" s="2" t="n">
        <v>0</v>
      </c>
      <c r="G175" s="2" t="n">
        <v>0</v>
      </c>
    </row>
    <row r="176" customFormat="false" ht="15" hidden="false" customHeight="false" outlineLevel="0" collapsed="false">
      <c r="A176" s="2" t="s">
        <v>981</v>
      </c>
      <c r="B176" s="2" t="s">
        <v>944</v>
      </c>
      <c r="C176" s="2" t="s">
        <v>945</v>
      </c>
      <c r="D176" s="2" t="n">
        <v>1</v>
      </c>
      <c r="E176" s="2" t="n">
        <v>1</v>
      </c>
      <c r="F176" s="2" t="n">
        <v>0</v>
      </c>
      <c r="G176" s="2" t="n">
        <v>0</v>
      </c>
    </row>
    <row r="177" customFormat="false" ht="15" hidden="false" customHeight="false" outlineLevel="0" collapsed="false">
      <c r="A177" s="2" t="s">
        <v>1128</v>
      </c>
      <c r="B177" s="2" t="s">
        <v>944</v>
      </c>
      <c r="C177" s="2" t="s">
        <v>945</v>
      </c>
      <c r="D177" s="2" t="n">
        <v>0</v>
      </c>
      <c r="E177" s="2" t="n">
        <v>0</v>
      </c>
      <c r="F177" s="2" t="n">
        <v>0</v>
      </c>
      <c r="G177" s="2" t="n">
        <v>0</v>
      </c>
    </row>
    <row r="178" customFormat="false" ht="15" hidden="false" customHeight="false" outlineLevel="0" collapsed="false">
      <c r="A178" s="2" t="s">
        <v>1115</v>
      </c>
      <c r="B178" s="2" t="s">
        <v>944</v>
      </c>
      <c r="C178" s="2" t="s">
        <v>945</v>
      </c>
      <c r="D178" s="2" t="n">
        <v>0</v>
      </c>
      <c r="E178" s="2" t="n">
        <v>0</v>
      </c>
      <c r="F178" s="2" t="n">
        <v>0</v>
      </c>
      <c r="G178" s="2" t="n">
        <v>0</v>
      </c>
    </row>
    <row r="179" customFormat="false" ht="15" hidden="false" customHeight="false" outlineLevel="0" collapsed="false">
      <c r="A179" s="2" t="s">
        <v>1057</v>
      </c>
      <c r="B179" s="2" t="s">
        <v>944</v>
      </c>
      <c r="C179" s="2" t="s">
        <v>945</v>
      </c>
      <c r="D179" s="2" t="n">
        <v>0</v>
      </c>
      <c r="E179" s="2" t="n">
        <v>0</v>
      </c>
      <c r="F179" s="2" t="n">
        <v>0</v>
      </c>
      <c r="G179" s="2" t="n">
        <v>0</v>
      </c>
    </row>
    <row r="180" customFormat="false" ht="15" hidden="false" customHeight="false" outlineLevel="0" collapsed="false">
      <c r="A180" s="2" t="s">
        <v>1090</v>
      </c>
      <c r="B180" s="2" t="s">
        <v>944</v>
      </c>
      <c r="C180" s="2" t="s">
        <v>945</v>
      </c>
      <c r="D180" s="2" t="n">
        <v>0</v>
      </c>
      <c r="E180" s="2" t="n">
        <v>0</v>
      </c>
      <c r="F180" s="2" t="n">
        <v>0</v>
      </c>
      <c r="G180" s="2" t="n">
        <v>0</v>
      </c>
    </row>
    <row r="181" customFormat="false" ht="15" hidden="false" customHeight="false" outlineLevel="0" collapsed="false">
      <c r="A181" s="2" t="s">
        <v>1019</v>
      </c>
      <c r="B181" s="2" t="s">
        <v>944</v>
      </c>
      <c r="C181" s="2" t="s">
        <v>945</v>
      </c>
      <c r="D181" s="2" t="n">
        <v>0</v>
      </c>
      <c r="E181" s="2" t="n">
        <v>0</v>
      </c>
      <c r="F181" s="2" t="n">
        <v>0</v>
      </c>
      <c r="G181" s="2" t="n">
        <v>0</v>
      </c>
    </row>
    <row r="182" customFormat="false" ht="15" hidden="false" customHeight="false" outlineLevel="0" collapsed="false">
      <c r="A182" s="2" t="s">
        <v>1124</v>
      </c>
      <c r="B182" s="2" t="s">
        <v>944</v>
      </c>
      <c r="C182" s="2" t="s">
        <v>945</v>
      </c>
      <c r="D182" s="2" t="n">
        <v>0</v>
      </c>
      <c r="E182" s="2" t="n">
        <v>0</v>
      </c>
      <c r="F182" s="2" t="n">
        <v>0</v>
      </c>
      <c r="G182" s="2" t="n">
        <v>0</v>
      </c>
    </row>
    <row r="183" customFormat="false" ht="15" hidden="false" customHeight="false" outlineLevel="0" collapsed="false">
      <c r="A183" s="2" t="s">
        <v>1213</v>
      </c>
      <c r="B183" s="2" t="s">
        <v>944</v>
      </c>
      <c r="C183" s="2" t="s">
        <v>945</v>
      </c>
      <c r="D183" s="2" t="n">
        <v>0</v>
      </c>
      <c r="E183" s="2" t="n">
        <v>0</v>
      </c>
      <c r="F183" s="2" t="n">
        <v>0</v>
      </c>
      <c r="G183" s="2" t="n">
        <v>0</v>
      </c>
    </row>
    <row r="184" customFormat="false" ht="15" hidden="false" customHeight="false" outlineLevel="0" collapsed="false">
      <c r="A184" s="2" t="s">
        <v>1082</v>
      </c>
      <c r="B184" s="2" t="s">
        <v>944</v>
      </c>
      <c r="C184" s="2" t="s">
        <v>945</v>
      </c>
      <c r="D184" s="2" t="n">
        <v>0</v>
      </c>
      <c r="E184" s="2" t="n">
        <v>0</v>
      </c>
      <c r="F184" s="2" t="n">
        <v>0</v>
      </c>
      <c r="G184" s="2" t="n">
        <v>0</v>
      </c>
    </row>
    <row r="185" customFormat="false" ht="15" hidden="false" customHeight="false" outlineLevel="0" collapsed="false">
      <c r="A185" s="2" t="s">
        <v>1014</v>
      </c>
      <c r="B185" s="2" t="s">
        <v>944</v>
      </c>
      <c r="C185" s="2" t="s">
        <v>945</v>
      </c>
      <c r="D185" s="2" t="n">
        <v>0</v>
      </c>
      <c r="E185" s="2" t="n">
        <v>0</v>
      </c>
      <c r="F185" s="2" t="n">
        <v>0</v>
      </c>
      <c r="G185" s="2" t="n">
        <v>0</v>
      </c>
    </row>
    <row r="186" customFormat="false" ht="15" hidden="false" customHeight="false" outlineLevel="0" collapsed="false">
      <c r="A186" s="2" t="s">
        <v>1099</v>
      </c>
      <c r="B186" s="2" t="s">
        <v>944</v>
      </c>
      <c r="C186" s="2" t="s">
        <v>945</v>
      </c>
      <c r="D186" s="2" t="n">
        <v>0</v>
      </c>
      <c r="E186" s="2" t="n">
        <v>0</v>
      </c>
      <c r="F186" s="2" t="n">
        <v>0</v>
      </c>
      <c r="G186" s="2" t="n">
        <v>0</v>
      </c>
    </row>
    <row r="187" customFormat="false" ht="15" hidden="false" customHeight="false" outlineLevel="0" collapsed="false">
      <c r="A187" s="2" t="s">
        <v>1053</v>
      </c>
      <c r="B187" s="2" t="s">
        <v>944</v>
      </c>
      <c r="C187" s="2" t="s">
        <v>945</v>
      </c>
      <c r="D187" s="2" t="n">
        <v>0</v>
      </c>
      <c r="E187" s="2" t="n">
        <v>0</v>
      </c>
      <c r="F187" s="2" t="n">
        <v>0</v>
      </c>
      <c r="G187" s="2" t="n">
        <v>0</v>
      </c>
    </row>
    <row r="188" customFormat="false" ht="23.85" hidden="false" customHeight="false" outlineLevel="0" collapsed="false">
      <c r="A188" s="2" t="s">
        <v>1069</v>
      </c>
      <c r="B188" s="2" t="s">
        <v>944</v>
      </c>
      <c r="C188" s="2" t="s">
        <v>945</v>
      </c>
      <c r="D188" s="2" t="n">
        <v>0</v>
      </c>
      <c r="E188" s="2" t="n">
        <v>0</v>
      </c>
      <c r="F188" s="2" t="n">
        <v>0</v>
      </c>
      <c r="G188" s="2" t="n">
        <v>0</v>
      </c>
    </row>
    <row r="189" customFormat="false" ht="15" hidden="false" customHeight="false" outlineLevel="0" collapsed="false">
      <c r="A189" s="2" t="s">
        <v>1178</v>
      </c>
      <c r="B189" s="2" t="s">
        <v>944</v>
      </c>
      <c r="C189" s="2" t="s">
        <v>945</v>
      </c>
      <c r="D189" s="2" t="n">
        <v>0</v>
      </c>
      <c r="E189" s="2" t="n">
        <v>0</v>
      </c>
      <c r="F189" s="2" t="n">
        <v>0</v>
      </c>
      <c r="G189" s="2" t="n">
        <v>0</v>
      </c>
    </row>
    <row r="190" customFormat="false" ht="15" hidden="false" customHeight="false" outlineLevel="0" collapsed="false">
      <c r="A190" s="2" t="s">
        <v>1095</v>
      </c>
      <c r="B190" s="2" t="s">
        <v>944</v>
      </c>
      <c r="C190" s="2" t="s">
        <v>945</v>
      </c>
      <c r="D190" s="2" t="n">
        <v>0</v>
      </c>
      <c r="E190" s="2" t="n">
        <v>0</v>
      </c>
      <c r="F190" s="2" t="n">
        <v>0</v>
      </c>
      <c r="G190" s="2" t="n">
        <v>0</v>
      </c>
    </row>
    <row r="191" customFormat="false" ht="15" hidden="false" customHeight="false" outlineLevel="0" collapsed="false">
      <c r="A191" s="2" t="s">
        <v>1209</v>
      </c>
      <c r="B191" s="2" t="s">
        <v>944</v>
      </c>
      <c r="C191" s="2" t="s">
        <v>945</v>
      </c>
      <c r="D191" s="2" t="n">
        <v>0</v>
      </c>
      <c r="E191" s="2" t="n">
        <v>0</v>
      </c>
      <c r="F191" s="2" t="n">
        <v>0</v>
      </c>
      <c r="G191" s="2" t="n">
        <v>0</v>
      </c>
    </row>
    <row r="192" customFormat="false" ht="15" hidden="false" customHeight="false" outlineLevel="0" collapsed="false">
      <c r="A192" s="2" t="s">
        <v>1149</v>
      </c>
      <c r="B192" s="2" t="s">
        <v>944</v>
      </c>
      <c r="C192" s="2" t="s">
        <v>945</v>
      </c>
      <c r="D192" s="2" t="n">
        <v>0</v>
      </c>
      <c r="E192" s="2" t="n">
        <v>0</v>
      </c>
      <c r="F192" s="2" t="n">
        <v>0</v>
      </c>
      <c r="G192" s="2" t="n">
        <v>0</v>
      </c>
    </row>
    <row r="193" customFormat="false" ht="23.85" hidden="false" customHeight="false" outlineLevel="0" collapsed="false">
      <c r="A193" s="2" t="s">
        <v>1077</v>
      </c>
      <c r="B193" s="2" t="s">
        <v>944</v>
      </c>
      <c r="C193" s="2" t="s">
        <v>945</v>
      </c>
      <c r="D193" s="2" t="n">
        <v>0</v>
      </c>
      <c r="E193" s="2" t="n">
        <v>0</v>
      </c>
      <c r="F193" s="2" t="n">
        <v>0</v>
      </c>
      <c r="G193" s="2" t="n">
        <v>0</v>
      </c>
    </row>
    <row r="194" customFormat="false" ht="15" hidden="false" customHeight="false" outlineLevel="0" collapsed="false">
      <c r="A194" s="2" t="s">
        <v>1111</v>
      </c>
      <c r="B194" s="2" t="s">
        <v>944</v>
      </c>
      <c r="C194" s="2" t="s">
        <v>945</v>
      </c>
      <c r="D194" s="2" t="n">
        <v>0</v>
      </c>
      <c r="E194" s="2" t="n">
        <v>0</v>
      </c>
      <c r="F194" s="2" t="n">
        <v>0</v>
      </c>
      <c r="G194" s="2" t="n">
        <v>0</v>
      </c>
    </row>
    <row r="195" customFormat="false" ht="23.85" hidden="false" customHeight="false" outlineLevel="0" collapsed="false">
      <c r="A195" s="2" t="s">
        <v>1002</v>
      </c>
      <c r="B195" s="2" t="s">
        <v>944</v>
      </c>
      <c r="C195" s="2" t="s">
        <v>945</v>
      </c>
      <c r="D195" s="2" t="n">
        <v>0</v>
      </c>
      <c r="E195" s="2" t="n">
        <v>0</v>
      </c>
      <c r="F195" s="2" t="n">
        <v>0</v>
      </c>
      <c r="G195" s="2" t="n">
        <v>0</v>
      </c>
    </row>
    <row r="196" customFormat="false" ht="15" hidden="false" customHeight="false" outlineLevel="0" collapsed="false">
      <c r="A196" s="2" t="s">
        <v>1170</v>
      </c>
      <c r="B196" s="2" t="s">
        <v>944</v>
      </c>
      <c r="C196" s="2" t="s">
        <v>945</v>
      </c>
      <c r="D196" s="2" t="n">
        <v>0</v>
      </c>
      <c r="E196" s="2" t="n">
        <v>0</v>
      </c>
      <c r="F196" s="2" t="n">
        <v>0</v>
      </c>
      <c r="G196" s="2" t="n">
        <v>0</v>
      </c>
    </row>
    <row r="197" customFormat="false" ht="15" hidden="false" customHeight="false" outlineLevel="0" collapsed="false">
      <c r="A197" s="2" t="s">
        <v>1154</v>
      </c>
      <c r="B197" s="2" t="s">
        <v>944</v>
      </c>
      <c r="C197" s="2" t="s">
        <v>945</v>
      </c>
      <c r="D197" s="2" t="n">
        <v>0</v>
      </c>
      <c r="E197" s="2" t="n">
        <v>0</v>
      </c>
      <c r="F197" s="2" t="n">
        <v>0</v>
      </c>
      <c r="G197" s="2" t="n">
        <v>0</v>
      </c>
    </row>
    <row r="198" customFormat="false" ht="15" hidden="false" customHeight="false" outlineLevel="0" collapsed="false">
      <c r="A198" s="2" t="s">
        <v>1103</v>
      </c>
      <c r="B198" s="2" t="s">
        <v>944</v>
      </c>
      <c r="C198" s="2" t="s">
        <v>945</v>
      </c>
      <c r="D198" s="2" t="n">
        <v>0</v>
      </c>
      <c r="E198" s="2" t="n">
        <v>0</v>
      </c>
      <c r="F198" s="2" t="n">
        <v>0</v>
      </c>
      <c r="G198" s="2" t="n">
        <v>0</v>
      </c>
    </row>
    <row r="199" customFormat="false" ht="15" hidden="false" customHeight="false" outlineLevel="0" collapsed="false">
      <c r="A199" s="2" t="s">
        <v>1233</v>
      </c>
      <c r="B199" s="2" t="s">
        <v>944</v>
      </c>
      <c r="C199" s="2" t="s">
        <v>945</v>
      </c>
      <c r="D199" s="2" t="n">
        <v>0</v>
      </c>
      <c r="E199" s="2" t="n">
        <v>0</v>
      </c>
      <c r="F199" s="2" t="n">
        <v>0</v>
      </c>
      <c r="G199" s="2" t="n">
        <v>0</v>
      </c>
    </row>
    <row r="200" customFormat="false" ht="15" hidden="false" customHeight="false" outlineLevel="0" collapsed="false">
      <c r="A200" s="2" t="s">
        <v>1140</v>
      </c>
      <c r="B200" s="2" t="s">
        <v>944</v>
      </c>
      <c r="C200" s="2" t="s">
        <v>945</v>
      </c>
      <c r="D200" s="2" t="n">
        <v>0</v>
      </c>
      <c r="E200" s="2" t="n">
        <v>0</v>
      </c>
      <c r="F200" s="2" t="n">
        <v>0</v>
      </c>
      <c r="G200" s="2" t="n">
        <v>0</v>
      </c>
    </row>
    <row r="201" customFormat="false" ht="15" hidden="false" customHeight="false" outlineLevel="0" collapsed="false">
      <c r="A201" s="2" t="s">
        <v>1200</v>
      </c>
      <c r="B201" s="2" t="s">
        <v>944</v>
      </c>
      <c r="C201" s="2" t="s">
        <v>945</v>
      </c>
      <c r="D201" s="2" t="n">
        <v>0</v>
      </c>
      <c r="E201" s="2" t="n">
        <v>0</v>
      </c>
      <c r="F201" s="2" t="n">
        <v>0</v>
      </c>
      <c r="G201" s="2" t="n">
        <v>0</v>
      </c>
    </row>
    <row r="202" customFormat="false" ht="15" hidden="false" customHeight="false" outlineLevel="0" collapsed="false">
      <c r="A202" s="2" t="s">
        <v>1241</v>
      </c>
      <c r="B202" s="2" t="s">
        <v>944</v>
      </c>
      <c r="C202" s="2" t="s">
        <v>945</v>
      </c>
      <c r="D202" s="2" t="n">
        <v>0</v>
      </c>
      <c r="E202" s="2" t="n">
        <v>0</v>
      </c>
      <c r="F202" s="2" t="n">
        <v>0</v>
      </c>
      <c r="G202" s="2" t="n">
        <v>0</v>
      </c>
    </row>
    <row r="203" customFormat="false" ht="15" hidden="false" customHeight="false" outlineLevel="0" collapsed="false">
      <c r="A203" s="2" t="s">
        <v>1224</v>
      </c>
      <c r="B203" s="2" t="s">
        <v>944</v>
      </c>
      <c r="C203" s="2" t="s">
        <v>945</v>
      </c>
      <c r="D203" s="2" t="n">
        <v>0</v>
      </c>
      <c r="E203" s="2" t="n">
        <v>0</v>
      </c>
      <c r="F203" s="2" t="n">
        <v>0</v>
      </c>
      <c r="G203" s="2" t="n">
        <v>0</v>
      </c>
    </row>
    <row r="204" customFormat="false" ht="15" hidden="false" customHeight="false" outlineLevel="0" collapsed="false">
      <c r="A204" s="2" t="s">
        <v>1196</v>
      </c>
      <c r="B204" s="2" t="s">
        <v>944</v>
      </c>
      <c r="C204" s="2" t="s">
        <v>945</v>
      </c>
      <c r="D204" s="2" t="n">
        <v>0</v>
      </c>
      <c r="E204" s="2" t="n">
        <v>0</v>
      </c>
      <c r="F204" s="2" t="n">
        <v>0</v>
      </c>
      <c r="G204" s="2" t="n">
        <v>0</v>
      </c>
    </row>
    <row r="205" customFormat="false" ht="15" hidden="false" customHeight="false" outlineLevel="0" collapsed="false">
      <c r="A205" s="2" t="s">
        <v>1132</v>
      </c>
      <c r="B205" s="2" t="s">
        <v>944</v>
      </c>
      <c r="C205" s="2" t="s">
        <v>945</v>
      </c>
      <c r="D205" s="2" t="n">
        <v>0</v>
      </c>
      <c r="E205" s="2" t="n">
        <v>0</v>
      </c>
      <c r="F205" s="2" t="n">
        <v>0</v>
      </c>
      <c r="G205" s="2" t="n">
        <v>0</v>
      </c>
    </row>
    <row r="206" customFormat="false" ht="15" hidden="false" customHeight="false" outlineLevel="0" collapsed="false">
      <c r="A206" s="2" t="s">
        <v>1237</v>
      </c>
      <c r="B206" s="2" t="s">
        <v>944</v>
      </c>
      <c r="C206" s="2" t="s">
        <v>945</v>
      </c>
      <c r="D206" s="2" t="n">
        <v>0</v>
      </c>
      <c r="E206" s="2" t="n">
        <v>0</v>
      </c>
      <c r="F206" s="2" t="n">
        <v>0</v>
      </c>
      <c r="G206" s="2" t="n">
        <v>0</v>
      </c>
    </row>
    <row r="207" customFormat="false" ht="15" hidden="false" customHeight="false" outlineLevel="0" collapsed="false">
      <c r="A207" s="2" t="s">
        <v>1159</v>
      </c>
      <c r="B207" s="2" t="s">
        <v>944</v>
      </c>
      <c r="C207" s="2" t="s">
        <v>945</v>
      </c>
      <c r="D207" s="2" t="n">
        <v>0</v>
      </c>
      <c r="E207" s="2" t="n">
        <v>0</v>
      </c>
      <c r="F207" s="2" t="n">
        <v>0</v>
      </c>
      <c r="G207" s="2" t="n">
        <v>0</v>
      </c>
    </row>
    <row r="208" customFormat="false" ht="15" hidden="false" customHeight="false" outlineLevel="0" collapsed="false">
      <c r="A208" s="2" t="s">
        <v>1185</v>
      </c>
      <c r="B208" s="2" t="s">
        <v>944</v>
      </c>
      <c r="C208" s="2" t="s">
        <v>945</v>
      </c>
      <c r="D208" s="2" t="n">
        <v>0</v>
      </c>
      <c r="E208" s="2" t="n">
        <v>0</v>
      </c>
      <c r="F208" s="2" t="n">
        <v>0</v>
      </c>
      <c r="G208" s="2" t="n">
        <v>0</v>
      </c>
    </row>
    <row r="209" customFormat="false" ht="15" hidden="false" customHeight="false" outlineLevel="0" collapsed="false">
      <c r="A209" s="2" t="s">
        <v>1073</v>
      </c>
      <c r="B209" s="2" t="s">
        <v>944</v>
      </c>
      <c r="C209" s="2" t="s">
        <v>945</v>
      </c>
      <c r="D209" s="2" t="n">
        <v>0</v>
      </c>
      <c r="E209" s="2" t="n">
        <v>0</v>
      </c>
      <c r="F209" s="2" t="n">
        <v>0</v>
      </c>
      <c r="G209" s="2" t="n">
        <v>0</v>
      </c>
    </row>
    <row r="210" customFormat="false" ht="15" hidden="false" customHeight="false" outlineLevel="0" collapsed="false">
      <c r="A210" s="2" t="s">
        <v>1193</v>
      </c>
      <c r="B210" s="2" t="s">
        <v>944</v>
      </c>
      <c r="C210" s="2" t="s">
        <v>945</v>
      </c>
      <c r="D210" s="2" t="n">
        <v>0</v>
      </c>
      <c r="E210" s="2" t="n">
        <v>0</v>
      </c>
      <c r="F210" s="2" t="n">
        <v>0</v>
      </c>
      <c r="G210" s="2" t="n">
        <v>0</v>
      </c>
    </row>
    <row r="211" customFormat="false" ht="15" hidden="false" customHeight="false" outlineLevel="0" collapsed="false">
      <c r="A211" s="2" t="s">
        <v>986</v>
      </c>
      <c r="B211" s="2" t="s">
        <v>944</v>
      </c>
      <c r="C211" s="2" t="s">
        <v>945</v>
      </c>
      <c r="D211" s="2" t="n">
        <v>0</v>
      </c>
      <c r="E211" s="2" t="n">
        <v>0</v>
      </c>
      <c r="F211" s="2" t="n">
        <v>0</v>
      </c>
      <c r="G211" s="2" t="n">
        <v>0</v>
      </c>
    </row>
    <row r="212" customFormat="false" ht="15" hidden="false" customHeight="false" outlineLevel="0" collapsed="false">
      <c r="A212" s="2" t="s">
        <v>1107</v>
      </c>
      <c r="B212" s="2" t="s">
        <v>944</v>
      </c>
      <c r="C212" s="2" t="s">
        <v>945</v>
      </c>
      <c r="D212" s="2" t="n">
        <v>0</v>
      </c>
      <c r="E212" s="2" t="n">
        <v>0</v>
      </c>
      <c r="F212" s="2" t="n">
        <v>0</v>
      </c>
      <c r="G212" s="2" t="n">
        <v>0</v>
      </c>
    </row>
    <row r="213" customFormat="false" ht="15" hidden="false" customHeight="false" outlineLevel="0" collapsed="false">
      <c r="A213" s="2" t="s">
        <v>1220</v>
      </c>
      <c r="B213" s="2" t="s">
        <v>944</v>
      </c>
      <c r="C213" s="2" t="s">
        <v>945</v>
      </c>
      <c r="D213" s="2" t="n">
        <v>0</v>
      </c>
      <c r="E213" s="2" t="n">
        <v>0</v>
      </c>
      <c r="F213" s="2" t="n">
        <v>0</v>
      </c>
      <c r="G213" s="2" t="n">
        <v>0</v>
      </c>
    </row>
    <row r="214" customFormat="false" ht="15" hidden="false" customHeight="false" outlineLevel="0" collapsed="false">
      <c r="A214" s="2" t="s">
        <v>1008</v>
      </c>
      <c r="B214" s="2" t="s">
        <v>944</v>
      </c>
      <c r="C214" s="2" t="s">
        <v>945</v>
      </c>
      <c r="D214" s="2" t="n">
        <v>0</v>
      </c>
      <c r="E214" s="2" t="n">
        <v>0</v>
      </c>
      <c r="F214" s="2" t="n">
        <v>0</v>
      </c>
      <c r="G214" s="2" t="n">
        <v>0</v>
      </c>
    </row>
    <row r="215" customFormat="false" ht="15" hidden="false" customHeight="false" outlineLevel="0" collapsed="false">
      <c r="A215" s="2" t="s">
        <v>1228</v>
      </c>
      <c r="B215" s="2" t="s">
        <v>944</v>
      </c>
      <c r="C215" s="2" t="s">
        <v>945</v>
      </c>
      <c r="D215" s="2" t="n">
        <v>0</v>
      </c>
      <c r="E215" s="2" t="n">
        <v>0</v>
      </c>
      <c r="F215" s="2" t="n">
        <v>0</v>
      </c>
      <c r="G215" s="2" t="n">
        <v>0</v>
      </c>
    </row>
    <row r="216" customFormat="false" ht="15" hidden="false" customHeight="false" outlineLevel="0" collapsed="false">
      <c r="A216" s="2" t="s">
        <v>1216</v>
      </c>
      <c r="B216" s="2" t="s">
        <v>944</v>
      </c>
      <c r="C216" s="2" t="s">
        <v>945</v>
      </c>
      <c r="D216" s="2" t="n">
        <v>0</v>
      </c>
      <c r="E216" s="2" t="n">
        <v>0</v>
      </c>
      <c r="F216" s="2" t="n">
        <v>0</v>
      </c>
      <c r="G216" s="2" t="n">
        <v>0</v>
      </c>
    </row>
    <row r="217" customFormat="false" ht="15" hidden="false" customHeight="false" outlineLevel="0" collapsed="false">
      <c r="A217" s="2" t="s">
        <v>1162</v>
      </c>
      <c r="B217" s="2" t="s">
        <v>944</v>
      </c>
      <c r="C217" s="2" t="s">
        <v>945</v>
      </c>
      <c r="D217" s="2" t="n">
        <v>0</v>
      </c>
      <c r="E217" s="2" t="n">
        <v>0</v>
      </c>
      <c r="F217" s="2" t="n">
        <v>0</v>
      </c>
      <c r="G217" s="2" t="n">
        <v>0</v>
      </c>
    </row>
    <row r="218" customFormat="false" ht="15" hidden="false" customHeight="false" outlineLevel="0" collapsed="false">
      <c r="A218" s="2" t="s">
        <v>1181</v>
      </c>
      <c r="B218" s="2" t="s">
        <v>944</v>
      </c>
      <c r="C218" s="2" t="s">
        <v>945</v>
      </c>
      <c r="D218" s="2" t="n">
        <v>0</v>
      </c>
      <c r="E218" s="2" t="n">
        <v>0</v>
      </c>
      <c r="F218" s="2" t="n">
        <v>0</v>
      </c>
      <c r="G218" s="2" t="n">
        <v>0</v>
      </c>
    </row>
    <row r="219" customFormat="false" ht="15" hidden="false" customHeight="false" outlineLevel="0" collapsed="false">
      <c r="A219" s="2" t="s">
        <v>1032</v>
      </c>
      <c r="B219" s="2" t="s">
        <v>944</v>
      </c>
      <c r="C219" s="2" t="s">
        <v>945</v>
      </c>
      <c r="D219" s="2" t="n">
        <v>0</v>
      </c>
      <c r="E219" s="2" t="n">
        <v>0</v>
      </c>
      <c r="F219" s="2" t="n">
        <v>0</v>
      </c>
      <c r="G219" s="2" t="n">
        <v>0</v>
      </c>
    </row>
    <row r="220" customFormat="false" ht="15" hidden="false" customHeight="false" outlineLevel="0" collapsed="false">
      <c r="A220" s="2" t="s">
        <v>1087</v>
      </c>
      <c r="B220" s="2" t="s">
        <v>944</v>
      </c>
      <c r="C220" s="2" t="s">
        <v>945</v>
      </c>
      <c r="D220" s="2" t="n">
        <v>0</v>
      </c>
      <c r="E220" s="2" t="n">
        <v>0</v>
      </c>
      <c r="F220" s="2" t="n">
        <v>0</v>
      </c>
      <c r="G220" s="2" t="n">
        <v>0</v>
      </c>
    </row>
    <row r="221" customFormat="false" ht="15" hidden="false" customHeight="false" outlineLevel="0" collapsed="false">
      <c r="A221" s="2" t="s">
        <v>1047</v>
      </c>
      <c r="B221" s="2" t="s">
        <v>944</v>
      </c>
      <c r="C221" s="2" t="s">
        <v>945</v>
      </c>
      <c r="D221" s="2" t="n">
        <v>0</v>
      </c>
      <c r="E221" s="2" t="n">
        <v>0</v>
      </c>
      <c r="F221" s="2" t="n">
        <v>0</v>
      </c>
      <c r="G221" s="2" t="n">
        <v>0</v>
      </c>
    </row>
    <row r="222" customFormat="false" ht="15" hidden="false" customHeight="false" outlineLevel="0" collapsed="false">
      <c r="A222" s="2" t="s">
        <v>1063</v>
      </c>
      <c r="B222" s="2" t="s">
        <v>944</v>
      </c>
      <c r="C222" s="2" t="s">
        <v>945</v>
      </c>
      <c r="D222" s="2" t="n">
        <v>0</v>
      </c>
      <c r="E222" s="2" t="n">
        <v>0</v>
      </c>
      <c r="F222" s="2" t="n">
        <v>0</v>
      </c>
      <c r="G222" s="2" t="n">
        <v>0</v>
      </c>
    </row>
    <row r="223" customFormat="false" ht="15" hidden="false" customHeight="false" outlineLevel="0" collapsed="false">
      <c r="A223" s="2" t="s">
        <v>1206</v>
      </c>
      <c r="B223" s="2" t="s">
        <v>944</v>
      </c>
      <c r="C223" s="2" t="s">
        <v>945</v>
      </c>
      <c r="D223" s="2" t="n">
        <v>0</v>
      </c>
      <c r="E223" s="2" t="n">
        <v>0</v>
      </c>
      <c r="F223" s="2" t="n">
        <v>0</v>
      </c>
      <c r="G223" s="2" t="n">
        <v>0</v>
      </c>
    </row>
    <row r="224" customFormat="false" ht="15" hidden="false" customHeight="false" outlineLevel="0" collapsed="false">
      <c r="A224" s="2" t="s">
        <v>1042</v>
      </c>
      <c r="B224" s="2" t="s">
        <v>944</v>
      </c>
      <c r="C224" s="2" t="s">
        <v>945</v>
      </c>
      <c r="D224" s="2" t="n">
        <v>0</v>
      </c>
      <c r="E224" s="2" t="n">
        <v>0</v>
      </c>
      <c r="F224" s="2" t="n">
        <v>0</v>
      </c>
      <c r="G224" s="2" t="n">
        <v>0</v>
      </c>
    </row>
    <row r="225" customFormat="false" ht="15" hidden="false" customHeight="false" outlineLevel="0" collapsed="false">
      <c r="A225" s="2" t="s">
        <v>1119</v>
      </c>
      <c r="B225" s="2" t="s">
        <v>944</v>
      </c>
      <c r="C225" s="2" t="s">
        <v>945</v>
      </c>
      <c r="D225" s="2" t="n">
        <v>0</v>
      </c>
      <c r="E225" s="2" t="n">
        <v>0</v>
      </c>
      <c r="F225" s="2" t="n">
        <v>0</v>
      </c>
      <c r="G225" s="2" t="n">
        <v>0</v>
      </c>
    </row>
    <row r="226" customFormat="false" ht="15" hidden="false" customHeight="false" outlineLevel="0" collapsed="false">
      <c r="A226" s="2" t="s">
        <v>1188</v>
      </c>
      <c r="B226" s="2" t="s">
        <v>944</v>
      </c>
      <c r="C226" s="2" t="s">
        <v>945</v>
      </c>
      <c r="D226" s="2" t="n">
        <v>0</v>
      </c>
      <c r="E226" s="2" t="n">
        <v>0</v>
      </c>
      <c r="F226" s="2" t="n">
        <v>0</v>
      </c>
      <c r="G226" s="2" t="n">
        <v>0</v>
      </c>
    </row>
    <row r="227" customFormat="false" ht="15" hidden="false" customHeight="false" outlineLevel="0" collapsed="false">
      <c r="A227" s="2" t="s">
        <v>1037</v>
      </c>
      <c r="B227" s="2" t="s">
        <v>944</v>
      </c>
      <c r="C227" s="2" t="s">
        <v>945</v>
      </c>
      <c r="D227" s="2" t="n">
        <v>0</v>
      </c>
      <c r="E227" s="2" t="n">
        <v>0</v>
      </c>
      <c r="F227" s="2" t="n">
        <v>0</v>
      </c>
      <c r="G227" s="2" t="n">
        <v>0</v>
      </c>
    </row>
    <row r="228" customFormat="false" ht="15" hidden="false" customHeight="false" outlineLevel="0" collapsed="false">
      <c r="A228" s="2" t="s">
        <v>1145</v>
      </c>
      <c r="B228" s="2" t="s">
        <v>944</v>
      </c>
      <c r="C228" s="2" t="s">
        <v>945</v>
      </c>
      <c r="D228" s="2" t="n">
        <v>0</v>
      </c>
      <c r="E228" s="2" t="n">
        <v>0</v>
      </c>
      <c r="F228" s="2" t="n">
        <v>0</v>
      </c>
      <c r="G228" s="2" t="n">
        <v>0</v>
      </c>
    </row>
    <row r="229" customFormat="false" ht="15" hidden="false" customHeight="false" outlineLevel="0" collapsed="false">
      <c r="A229" s="2" t="s">
        <v>1166</v>
      </c>
      <c r="B229" s="2" t="s">
        <v>944</v>
      </c>
      <c r="C229" s="2" t="s">
        <v>945</v>
      </c>
      <c r="D229" s="2" t="n">
        <v>0</v>
      </c>
      <c r="E229" s="2" t="n">
        <v>0</v>
      </c>
      <c r="F229" s="2" t="n">
        <v>0</v>
      </c>
      <c r="G229" s="2" t="n">
        <v>0</v>
      </c>
    </row>
    <row r="230" customFormat="false" ht="15" hidden="false" customHeight="false" outlineLevel="0" collapsed="false">
      <c r="A230" s="2" t="s">
        <v>1174</v>
      </c>
      <c r="B230" s="2" t="s">
        <v>944</v>
      </c>
      <c r="C230" s="2" t="s">
        <v>945</v>
      </c>
      <c r="D230" s="2" t="n">
        <v>0</v>
      </c>
      <c r="E230" s="2" t="n">
        <v>0</v>
      </c>
      <c r="F230" s="2" t="n">
        <v>0</v>
      </c>
      <c r="G230" s="2" t="n">
        <v>0</v>
      </c>
    </row>
    <row r="231" customFormat="false" ht="15" hidden="false" customHeight="false" outlineLevel="0" collapsed="false">
      <c r="A231" s="2" t="s">
        <v>995</v>
      </c>
      <c r="B231" s="2" t="s">
        <v>944</v>
      </c>
      <c r="C231" s="2" t="s">
        <v>945</v>
      </c>
      <c r="D231" s="2" t="n">
        <v>0</v>
      </c>
      <c r="E231" s="2" t="n">
        <v>0</v>
      </c>
      <c r="F231" s="2" t="n">
        <v>0</v>
      </c>
      <c r="G231" s="2" t="n">
        <v>0</v>
      </c>
    </row>
    <row r="232" customFormat="false" ht="15" hidden="false" customHeight="false" outlineLevel="0" collapsed="false">
      <c r="A232" s="2" t="s">
        <v>1027</v>
      </c>
      <c r="B232" s="2" t="s">
        <v>944</v>
      </c>
      <c r="C232" s="2" t="s">
        <v>945</v>
      </c>
      <c r="D232" s="2" t="n">
        <v>0</v>
      </c>
      <c r="E232" s="2" t="n">
        <v>0</v>
      </c>
      <c r="F232" s="2" t="n">
        <v>0</v>
      </c>
      <c r="G232" s="2" t="n">
        <v>0</v>
      </c>
    </row>
    <row r="233" customFormat="false" ht="15" hidden="false" customHeight="false" outlineLevel="0" collapsed="false">
      <c r="A233" s="2" t="s">
        <v>1136</v>
      </c>
      <c r="B233" s="2" t="s">
        <v>944</v>
      </c>
      <c r="C233" s="2" t="s">
        <v>945</v>
      </c>
      <c r="D233" s="2" t="n">
        <v>0</v>
      </c>
      <c r="E233" s="2" t="n">
        <v>0</v>
      </c>
      <c r="F233" s="2" t="n">
        <v>0</v>
      </c>
      <c r="G233" s="2" t="n">
        <v>0</v>
      </c>
    </row>
    <row r="234" customFormat="false" ht="15" hidden="false" customHeight="false" outlineLevel="0" collapsed="false">
      <c r="A234" s="2" t="s">
        <v>1275</v>
      </c>
      <c r="B234" s="2" t="s">
        <v>1246</v>
      </c>
      <c r="C234" s="2" t="s">
        <v>1247</v>
      </c>
      <c r="D234" s="2" t="n">
        <v>2</v>
      </c>
      <c r="E234" s="2" t="n">
        <v>2</v>
      </c>
      <c r="F234" s="2" t="n">
        <v>0</v>
      </c>
      <c r="G234" s="2" t="n">
        <v>0</v>
      </c>
    </row>
    <row r="235" customFormat="false" ht="15" hidden="false" customHeight="false" outlineLevel="0" collapsed="false">
      <c r="A235" s="2" t="s">
        <v>1283</v>
      </c>
      <c r="B235" s="2" t="s">
        <v>1246</v>
      </c>
      <c r="C235" s="2" t="s">
        <v>1247</v>
      </c>
      <c r="D235" s="2" t="n">
        <v>1</v>
      </c>
      <c r="E235" s="2" t="n">
        <v>1</v>
      </c>
      <c r="F235" s="2" t="n">
        <v>0</v>
      </c>
      <c r="G235" s="2" t="n">
        <v>0</v>
      </c>
    </row>
    <row r="236" customFormat="false" ht="15" hidden="false" customHeight="false" outlineLevel="0" collapsed="false">
      <c r="A236" s="2" t="s">
        <v>1291</v>
      </c>
      <c r="B236" s="2" t="s">
        <v>1246</v>
      </c>
      <c r="C236" s="2" t="s">
        <v>1247</v>
      </c>
      <c r="D236" s="2" t="n">
        <v>1</v>
      </c>
      <c r="E236" s="2" t="n">
        <v>1</v>
      </c>
      <c r="F236" s="2" t="n">
        <v>0</v>
      </c>
      <c r="G236" s="2" t="n">
        <v>0</v>
      </c>
    </row>
    <row r="237" customFormat="false" ht="15" hidden="false" customHeight="false" outlineLevel="0" collapsed="false">
      <c r="A237" s="2" t="s">
        <v>1253</v>
      </c>
      <c r="B237" s="2" t="s">
        <v>1246</v>
      </c>
      <c r="C237" s="2" t="s">
        <v>1247</v>
      </c>
      <c r="D237" s="2" t="n">
        <v>2</v>
      </c>
      <c r="E237" s="2" t="n">
        <v>2</v>
      </c>
      <c r="F237" s="2" t="n">
        <v>0</v>
      </c>
      <c r="G237" s="2" t="n">
        <v>0</v>
      </c>
    </row>
    <row r="239" customFormat="false" ht="214.15" hidden="false" customHeight="false" outlineLevel="0" collapsed="false">
      <c r="A239" s="7" t="s">
        <v>1681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90"/>
    <col collapsed="false" customWidth="true" hidden="false" outlineLevel="0" max="3" min="3" style="0" width="14"/>
    <col collapsed="false" customWidth="true" hidden="false" outlineLevel="0" max="4" min="4" style="0" width="70"/>
  </cols>
  <sheetData>
    <row r="1" customFormat="false" ht="15" hidden="false" customHeight="false" outlineLevel="0" collapsed="false">
      <c r="A1" s="3" t="s">
        <v>1682</v>
      </c>
      <c r="B1" s="3" t="s">
        <v>1321</v>
      </c>
      <c r="C1" s="3" t="s">
        <v>1683</v>
      </c>
      <c r="D1" s="3" t="s">
        <v>26</v>
      </c>
    </row>
    <row r="2" customFormat="false" ht="23.85" hidden="false" customHeight="false" outlineLevel="0" collapsed="false">
      <c r="A2" s="2" t="s">
        <v>174</v>
      </c>
      <c r="B2" s="2" t="s">
        <v>1684</v>
      </c>
      <c r="C2" s="2" t="s">
        <v>1685</v>
      </c>
      <c r="D2" s="2" t="s">
        <v>1686</v>
      </c>
    </row>
    <row r="3" customFormat="false" ht="35.05" hidden="false" customHeight="false" outlineLevel="0" collapsed="false">
      <c r="A3" s="2" t="s">
        <v>1687</v>
      </c>
      <c r="B3" s="2" t="s">
        <v>1688</v>
      </c>
      <c r="C3" s="2" t="s">
        <v>1685</v>
      </c>
      <c r="D3" s="2" t="s">
        <v>1689</v>
      </c>
    </row>
    <row r="4" customFormat="false" ht="15" hidden="false" customHeight="false" outlineLevel="0" collapsed="false">
      <c r="A4" s="2" t="s">
        <v>1690</v>
      </c>
      <c r="B4" s="2" t="s">
        <v>1691</v>
      </c>
      <c r="C4" s="2" t="s">
        <v>1692</v>
      </c>
      <c r="D4" s="2" t="s">
        <v>1693</v>
      </c>
    </row>
    <row r="5" customFormat="false" ht="15" hidden="false" customHeight="false" outlineLevel="0" collapsed="false">
      <c r="A5" s="2" t="s">
        <v>1694</v>
      </c>
      <c r="B5" s="2" t="s">
        <v>1695</v>
      </c>
      <c r="C5" s="2" t="s">
        <v>1685</v>
      </c>
      <c r="D5" s="2" t="s">
        <v>1696</v>
      </c>
    </row>
    <row r="6" customFormat="false" ht="15" hidden="false" customHeight="false" outlineLevel="0" collapsed="false">
      <c r="A6" s="2" t="s">
        <v>1697</v>
      </c>
      <c r="B6" s="2" t="s">
        <v>1698</v>
      </c>
      <c r="C6" s="2" t="s">
        <v>1685</v>
      </c>
      <c r="D6" s="2" t="s">
        <v>1699</v>
      </c>
    </row>
    <row r="7" customFormat="false" ht="15" hidden="false" customHeight="false" outlineLevel="0" collapsed="false">
      <c r="A7" s="2" t="s">
        <v>1700</v>
      </c>
      <c r="B7" s="2" t="s">
        <v>1701</v>
      </c>
      <c r="C7" s="2" t="s">
        <v>1685</v>
      </c>
      <c r="D7" s="2" t="s">
        <v>68</v>
      </c>
    </row>
    <row r="8" customFormat="false" ht="15" hidden="false" customHeight="false" outlineLevel="0" collapsed="false">
      <c r="A8" s="2" t="s">
        <v>1702</v>
      </c>
      <c r="B8" s="2" t="s">
        <v>1703</v>
      </c>
      <c r="C8" s="2" t="s">
        <v>1685</v>
      </c>
      <c r="D8" s="2" t="s">
        <v>1704</v>
      </c>
    </row>
    <row r="9" customFormat="false" ht="15" hidden="false" customHeight="false" outlineLevel="0" collapsed="false">
      <c r="A9" s="2" t="s">
        <v>1705</v>
      </c>
      <c r="B9" s="2" t="s">
        <v>1706</v>
      </c>
      <c r="C9" s="2" t="s">
        <v>1707</v>
      </c>
      <c r="D9" s="2" t="s">
        <v>1708</v>
      </c>
    </row>
    <row r="10" customFormat="false" ht="23.85" hidden="false" customHeight="false" outlineLevel="0" collapsed="false">
      <c r="A10" s="2" t="s">
        <v>1709</v>
      </c>
      <c r="B10" s="2" t="s">
        <v>1710</v>
      </c>
      <c r="C10" s="2" t="s">
        <v>1707</v>
      </c>
      <c r="D10" s="2" t="s">
        <v>1711</v>
      </c>
    </row>
    <row r="11" customFormat="false" ht="15" hidden="false" customHeight="false" outlineLevel="0" collapsed="false">
      <c r="A11" s="2" t="s">
        <v>523</v>
      </c>
      <c r="B11" s="2" t="s">
        <v>1712</v>
      </c>
      <c r="C11" s="2" t="s">
        <v>1707</v>
      </c>
      <c r="D11" s="2" t="s">
        <v>1713</v>
      </c>
    </row>
    <row r="12" customFormat="false" ht="23.85" hidden="false" customHeight="false" outlineLevel="0" collapsed="false">
      <c r="A12" s="2" t="s">
        <v>1714</v>
      </c>
      <c r="B12" s="2" t="s">
        <v>1715</v>
      </c>
      <c r="C12" s="2" t="s">
        <v>1707</v>
      </c>
      <c r="D12" s="2" t="s">
        <v>1716</v>
      </c>
    </row>
    <row r="13" customFormat="false" ht="15" hidden="false" customHeight="false" outlineLevel="0" collapsed="false">
      <c r="A13" s="2" t="s">
        <v>1717</v>
      </c>
      <c r="B13" s="2" t="s">
        <v>1718</v>
      </c>
      <c r="C13" s="2" t="s">
        <v>1707</v>
      </c>
      <c r="D13" s="2" t="s">
        <v>1719</v>
      </c>
    </row>
    <row r="14" customFormat="false" ht="15" hidden="false" customHeight="false" outlineLevel="0" collapsed="false">
      <c r="A14" s="2" t="s">
        <v>1720</v>
      </c>
      <c r="B14" s="2" t="s">
        <v>1721</v>
      </c>
      <c r="C14" s="2" t="s">
        <v>1707</v>
      </c>
      <c r="D14" s="2" t="s">
        <v>1722</v>
      </c>
    </row>
    <row r="15" customFormat="false" ht="15" hidden="false" customHeight="false" outlineLevel="0" collapsed="false">
      <c r="A15" s="2" t="s">
        <v>1723</v>
      </c>
      <c r="B15" s="2" t="s">
        <v>1724</v>
      </c>
      <c r="C15" s="2" t="s">
        <v>1707</v>
      </c>
      <c r="D15" s="2" t="s">
        <v>1725</v>
      </c>
    </row>
    <row r="16" customFormat="false" ht="23.85" hidden="false" customHeight="false" outlineLevel="0" collapsed="false">
      <c r="A16" s="2" t="s">
        <v>393</v>
      </c>
      <c r="B16" s="2" t="s">
        <v>1726</v>
      </c>
      <c r="C16" s="2" t="s">
        <v>1707</v>
      </c>
      <c r="D16" s="2" t="s">
        <v>1727</v>
      </c>
    </row>
    <row r="17" customFormat="false" ht="23.85" hidden="false" customHeight="false" outlineLevel="0" collapsed="false">
      <c r="A17" s="2" t="s">
        <v>1728</v>
      </c>
      <c r="B17" s="2" t="s">
        <v>1729</v>
      </c>
      <c r="C17" s="2" t="s">
        <v>1707</v>
      </c>
      <c r="D17" s="2" t="s">
        <v>1730</v>
      </c>
    </row>
    <row r="18" customFormat="false" ht="23.85" hidden="false" customHeight="false" outlineLevel="0" collapsed="false">
      <c r="A18" s="2" t="s">
        <v>1731</v>
      </c>
      <c r="B18" s="2" t="s">
        <v>1732</v>
      </c>
      <c r="C18" s="2" t="s">
        <v>1707</v>
      </c>
      <c r="D18" s="2" t="s">
        <v>1733</v>
      </c>
    </row>
    <row r="19" customFormat="false" ht="35.05" hidden="false" customHeight="false" outlineLevel="0" collapsed="false">
      <c r="A19" s="2" t="s">
        <v>1734</v>
      </c>
      <c r="B19" s="2" t="s">
        <v>1735</v>
      </c>
      <c r="C19" s="2" t="s">
        <v>1707</v>
      </c>
      <c r="D19" s="2" t="s">
        <v>1736</v>
      </c>
    </row>
    <row r="20" customFormat="false" ht="15" hidden="false" customHeight="false" outlineLevel="0" collapsed="false">
      <c r="A20" s="2" t="s">
        <v>1737</v>
      </c>
      <c r="B20" s="2" t="s">
        <v>1738</v>
      </c>
      <c r="C20" s="2" t="s">
        <v>1707</v>
      </c>
      <c r="D20" s="2" t="s">
        <v>1739</v>
      </c>
    </row>
    <row r="21" customFormat="false" ht="15" hidden="false" customHeight="false" outlineLevel="0" collapsed="false">
      <c r="A21" s="2" t="s">
        <v>1740</v>
      </c>
      <c r="B21" s="2" t="s">
        <v>1741</v>
      </c>
      <c r="C21" s="2" t="s">
        <v>1707</v>
      </c>
      <c r="D21" s="2" t="s">
        <v>1742</v>
      </c>
    </row>
    <row r="22" customFormat="false" ht="23.85" hidden="false" customHeight="false" outlineLevel="0" collapsed="false">
      <c r="A22" s="2" t="s">
        <v>1743</v>
      </c>
      <c r="B22" s="2" t="s">
        <v>1744</v>
      </c>
      <c r="C22" s="2" t="s">
        <v>1707</v>
      </c>
      <c r="D22" s="2" t="s">
        <v>1745</v>
      </c>
    </row>
    <row r="23" customFormat="false" ht="23.85" hidden="false" customHeight="false" outlineLevel="0" collapsed="false">
      <c r="A23" s="2" t="s">
        <v>1746</v>
      </c>
      <c r="B23" s="2" t="s">
        <v>1747</v>
      </c>
      <c r="C23" s="2" t="s">
        <v>1707</v>
      </c>
      <c r="D23" s="2" t="s">
        <v>1748</v>
      </c>
    </row>
    <row r="24" customFormat="false" ht="15" hidden="false" customHeight="false" outlineLevel="0" collapsed="false">
      <c r="A24" s="2" t="s">
        <v>1749</v>
      </c>
      <c r="B24" s="2" t="s">
        <v>1750</v>
      </c>
      <c r="C24" s="2" t="s">
        <v>1707</v>
      </c>
      <c r="D24" s="2" t="s">
        <v>1751</v>
      </c>
    </row>
    <row r="25" customFormat="false" ht="15" hidden="false" customHeight="false" outlineLevel="0" collapsed="false">
      <c r="A25" s="2" t="s">
        <v>1752</v>
      </c>
      <c r="B25" s="2" t="s">
        <v>1753</v>
      </c>
      <c r="C25" s="2" t="s">
        <v>1707</v>
      </c>
      <c r="D25" s="2" t="s">
        <v>1754</v>
      </c>
    </row>
    <row r="26" customFormat="false" ht="23.85" hidden="false" customHeight="false" outlineLevel="0" collapsed="false">
      <c r="A26" s="2" t="s">
        <v>1755</v>
      </c>
      <c r="B26" s="2" t="s">
        <v>1756</v>
      </c>
      <c r="C26" s="2" t="s">
        <v>1692</v>
      </c>
      <c r="D26" s="2" t="s">
        <v>1757</v>
      </c>
    </row>
    <row r="27" customFormat="false" ht="15" hidden="false" customHeight="false" outlineLevel="0" collapsed="false">
      <c r="A27" s="2" t="s">
        <v>1758</v>
      </c>
      <c r="B27" s="2" t="s">
        <v>1759</v>
      </c>
      <c r="C27" s="2" t="s">
        <v>1692</v>
      </c>
      <c r="D27" s="2" t="s">
        <v>1760</v>
      </c>
    </row>
    <row r="28" customFormat="false" ht="15" hidden="false" customHeight="false" outlineLevel="0" collapsed="false">
      <c r="A28" s="2" t="s">
        <v>315</v>
      </c>
      <c r="B28" s="2" t="s">
        <v>1761</v>
      </c>
      <c r="C28" s="2" t="s">
        <v>1692</v>
      </c>
      <c r="D28" s="2" t="s">
        <v>1762</v>
      </c>
    </row>
    <row r="29" customFormat="false" ht="15" hidden="false" customHeight="false" outlineLevel="0" collapsed="false">
      <c r="A29" s="2" t="s">
        <v>1763</v>
      </c>
      <c r="B29" s="2" t="s">
        <v>1764</v>
      </c>
      <c r="C29" s="2" t="s">
        <v>1692</v>
      </c>
      <c r="D29" s="2" t="s">
        <v>1765</v>
      </c>
    </row>
    <row r="30" customFormat="false" ht="15" hidden="false" customHeight="false" outlineLevel="0" collapsed="false">
      <c r="A30" s="2" t="s">
        <v>1766</v>
      </c>
      <c r="B30" s="2" t="s">
        <v>1767</v>
      </c>
      <c r="C30" s="2" t="s">
        <v>1692</v>
      </c>
      <c r="D30" s="2" t="s">
        <v>1768</v>
      </c>
    </row>
    <row r="31" customFormat="false" ht="15" hidden="false" customHeight="false" outlineLevel="0" collapsed="false">
      <c r="A31" s="2" t="s">
        <v>1769</v>
      </c>
      <c r="B31" s="2" t="s">
        <v>1770</v>
      </c>
      <c r="C31" s="2" t="s">
        <v>1692</v>
      </c>
      <c r="D31" s="2" t="s">
        <v>1771</v>
      </c>
    </row>
    <row r="32" customFormat="false" ht="15" hidden="false" customHeight="false" outlineLevel="0" collapsed="false">
      <c r="A32" s="2" t="s">
        <v>1772</v>
      </c>
      <c r="B32" s="2" t="s">
        <v>1773</v>
      </c>
      <c r="C32" s="2" t="s">
        <v>1692</v>
      </c>
      <c r="D32" s="2" t="s">
        <v>1774</v>
      </c>
    </row>
    <row r="33" customFormat="false" ht="15" hidden="false" customHeight="false" outlineLevel="0" collapsed="false">
      <c r="A33" s="2" t="s">
        <v>1775</v>
      </c>
      <c r="B33" s="2" t="s">
        <v>1776</v>
      </c>
      <c r="C33" s="2" t="s">
        <v>1692</v>
      </c>
      <c r="D33" s="2" t="s">
        <v>1777</v>
      </c>
    </row>
    <row r="34" customFormat="false" ht="15" hidden="false" customHeight="false" outlineLevel="0" collapsed="false">
      <c r="A34" s="2" t="s">
        <v>1778</v>
      </c>
      <c r="B34" s="2" t="s">
        <v>1779</v>
      </c>
      <c r="C34" s="2" t="s">
        <v>1692</v>
      </c>
      <c r="D34" s="2" t="s">
        <v>1780</v>
      </c>
    </row>
    <row r="35" customFormat="false" ht="15" hidden="false" customHeight="false" outlineLevel="0" collapsed="false">
      <c r="A35" s="2" t="s">
        <v>1781</v>
      </c>
      <c r="B35" s="2" t="s">
        <v>1782</v>
      </c>
      <c r="C35" s="2" t="s">
        <v>1692</v>
      </c>
      <c r="D35" s="2" t="s">
        <v>1783</v>
      </c>
    </row>
    <row r="36" customFormat="false" ht="15" hidden="false" customHeight="false" outlineLevel="0" collapsed="false">
      <c r="A36" s="2" t="s">
        <v>1784</v>
      </c>
      <c r="B36" s="2" t="s">
        <v>1785</v>
      </c>
      <c r="C36" s="2" t="s">
        <v>1692</v>
      </c>
      <c r="D36" s="2" t="s">
        <v>1786</v>
      </c>
    </row>
    <row r="37" customFormat="false" ht="15" hidden="false" customHeight="false" outlineLevel="0" collapsed="false">
      <c r="A37" s="2" t="s">
        <v>1787</v>
      </c>
      <c r="B37" s="2" t="s">
        <v>1788</v>
      </c>
      <c r="C37" s="2" t="s">
        <v>1692</v>
      </c>
      <c r="D37" s="2" t="s">
        <v>1789</v>
      </c>
    </row>
    <row r="38" customFormat="false" ht="15" hidden="false" customHeight="false" outlineLevel="0" collapsed="false">
      <c r="A38" s="2" t="s">
        <v>1790</v>
      </c>
      <c r="B38" s="2" t="s">
        <v>1791</v>
      </c>
      <c r="C38" s="2" t="s">
        <v>1692</v>
      </c>
      <c r="D38" s="2" t="s">
        <v>1792</v>
      </c>
    </row>
    <row r="39" customFormat="false" ht="23.85" hidden="false" customHeight="false" outlineLevel="0" collapsed="false">
      <c r="A39" s="2" t="s">
        <v>1793</v>
      </c>
      <c r="B39" s="2" t="s">
        <v>1794</v>
      </c>
      <c r="C39" s="2" t="s">
        <v>1685</v>
      </c>
      <c r="D39" s="2" t="s">
        <v>1795</v>
      </c>
    </row>
    <row r="40" customFormat="false" ht="15" hidden="false" customHeight="false" outlineLevel="0" collapsed="false">
      <c r="A40" s="2" t="s">
        <v>1796</v>
      </c>
      <c r="B40" s="2" t="s">
        <v>1797</v>
      </c>
      <c r="C40" s="2" t="s">
        <v>1685</v>
      </c>
      <c r="D40" s="2" t="s">
        <v>236</v>
      </c>
    </row>
    <row r="41" customFormat="false" ht="15" hidden="false" customHeight="false" outlineLevel="0" collapsed="false">
      <c r="A41" s="2" t="s">
        <v>532</v>
      </c>
      <c r="B41" s="2" t="s">
        <v>1798</v>
      </c>
      <c r="C41" s="2" t="s">
        <v>1685</v>
      </c>
      <c r="D41" s="2" t="s">
        <v>198</v>
      </c>
    </row>
    <row r="42" customFormat="false" ht="15" hidden="false" customHeight="false" outlineLevel="0" collapsed="false">
      <c r="A42" s="2" t="s">
        <v>469</v>
      </c>
      <c r="B42" s="2" t="s">
        <v>1799</v>
      </c>
      <c r="C42" s="2" t="s">
        <v>1685</v>
      </c>
      <c r="D42" s="2" t="s">
        <v>143</v>
      </c>
    </row>
    <row r="43" customFormat="false" ht="15" hidden="false" customHeight="false" outlineLevel="0" collapsed="false">
      <c r="A43" s="2" t="s">
        <v>1800</v>
      </c>
      <c r="B43" s="2" t="s">
        <v>1801</v>
      </c>
      <c r="C43" s="2" t="s">
        <v>1685</v>
      </c>
      <c r="D43" s="2" t="s">
        <v>182</v>
      </c>
    </row>
    <row r="44" customFormat="false" ht="15" hidden="false" customHeight="false" outlineLevel="0" collapsed="false">
      <c r="A44" s="2" t="s">
        <v>1802</v>
      </c>
      <c r="B44" s="2" t="s">
        <v>1803</v>
      </c>
      <c r="C44" s="2" t="s">
        <v>1685</v>
      </c>
      <c r="D44" s="2" t="s">
        <v>211</v>
      </c>
    </row>
    <row r="45" customFormat="false" ht="15" hidden="false" customHeight="false" outlineLevel="0" collapsed="false">
      <c r="A45" s="2" t="s">
        <v>1804</v>
      </c>
      <c r="B45" s="2" t="s">
        <v>1805</v>
      </c>
      <c r="C45" s="2" t="s">
        <v>1806</v>
      </c>
      <c r="D45" s="2" t="s">
        <v>228</v>
      </c>
    </row>
    <row r="46" customFormat="false" ht="15" hidden="false" customHeight="false" outlineLevel="0" collapsed="false">
      <c r="A46" s="2" t="s">
        <v>1807</v>
      </c>
      <c r="B46" s="2" t="s">
        <v>1808</v>
      </c>
      <c r="C46" s="2" t="s">
        <v>1685</v>
      </c>
      <c r="D46" s="2" t="s">
        <v>284</v>
      </c>
    </row>
    <row r="47" customFormat="false" ht="15" hidden="false" customHeight="false" outlineLevel="0" collapsed="false">
      <c r="A47" s="2" t="s">
        <v>1809</v>
      </c>
      <c r="B47" s="2" t="s">
        <v>1810</v>
      </c>
      <c r="C47" s="2" t="s">
        <v>1806</v>
      </c>
      <c r="D47" s="2" t="s">
        <v>1811</v>
      </c>
    </row>
    <row r="48" customFormat="false" ht="15" hidden="false" customHeight="false" outlineLevel="0" collapsed="false">
      <c r="A48" s="2" t="s">
        <v>1812</v>
      </c>
      <c r="B48" s="2" t="s">
        <v>1813</v>
      </c>
      <c r="C48" s="2" t="s">
        <v>1685</v>
      </c>
      <c r="D48" s="2" t="s">
        <v>168</v>
      </c>
    </row>
    <row r="49" customFormat="false" ht="15" hidden="false" customHeight="false" outlineLevel="0" collapsed="false">
      <c r="A49" s="2" t="s">
        <v>1814</v>
      </c>
      <c r="B49" s="2" t="s">
        <v>1815</v>
      </c>
      <c r="C49" s="2" t="s">
        <v>1685</v>
      </c>
      <c r="D49" s="2" t="s">
        <v>151</v>
      </c>
    </row>
    <row r="50" customFormat="false" ht="15" hidden="false" customHeight="false" outlineLevel="0" collapsed="false">
      <c r="A50" s="2" t="s">
        <v>1816</v>
      </c>
      <c r="B50" s="2" t="s">
        <v>1817</v>
      </c>
      <c r="C50" s="2" t="s">
        <v>1806</v>
      </c>
      <c r="D50" s="2" t="s">
        <v>1818</v>
      </c>
    </row>
    <row r="51" customFormat="false" ht="15" hidden="false" customHeight="false" outlineLevel="0" collapsed="false">
      <c r="A51" s="2" t="s">
        <v>1819</v>
      </c>
      <c r="B51" s="2" t="s">
        <v>1820</v>
      </c>
      <c r="C51" s="2" t="s">
        <v>1685</v>
      </c>
      <c r="D51" s="2" t="s">
        <v>190</v>
      </c>
    </row>
    <row r="52" customFormat="false" ht="15" hidden="false" customHeight="false" outlineLevel="0" collapsed="false">
      <c r="A52" s="2" t="s">
        <v>505</v>
      </c>
      <c r="B52" s="2" t="s">
        <v>1821</v>
      </c>
      <c r="C52" s="2" t="s">
        <v>1806</v>
      </c>
      <c r="D52" s="2" t="s">
        <v>1822</v>
      </c>
    </row>
    <row r="53" customFormat="false" ht="23.85" hidden="false" customHeight="false" outlineLevel="0" collapsed="false">
      <c r="A53" s="2" t="s">
        <v>1823</v>
      </c>
      <c r="B53" s="2" t="s">
        <v>1824</v>
      </c>
      <c r="C53" s="2" t="s">
        <v>1806</v>
      </c>
      <c r="D53" s="2" t="s">
        <v>275</v>
      </c>
    </row>
    <row r="54" customFormat="false" ht="23.85" hidden="false" customHeight="false" outlineLevel="0" collapsed="false">
      <c r="A54" s="2" t="s">
        <v>372</v>
      </c>
      <c r="B54" s="2" t="s">
        <v>1825</v>
      </c>
      <c r="C54" s="2" t="s">
        <v>1707</v>
      </c>
      <c r="D54" s="2" t="s">
        <v>159</v>
      </c>
    </row>
    <row r="55" customFormat="false" ht="15" hidden="false" customHeight="false" outlineLevel="0" collapsed="false">
      <c r="A55" s="2" t="s">
        <v>1826</v>
      </c>
      <c r="B55" s="2" t="s">
        <v>1827</v>
      </c>
      <c r="C55" s="2" t="s">
        <v>1685</v>
      </c>
      <c r="D55" s="2" t="s">
        <v>1828</v>
      </c>
    </row>
    <row r="56" customFormat="false" ht="15" hidden="false" customHeight="false" outlineLevel="0" collapsed="false">
      <c r="A56" s="2" t="s">
        <v>1829</v>
      </c>
      <c r="B56" s="2" t="s">
        <v>1830</v>
      </c>
      <c r="C56" s="2" t="s">
        <v>1692</v>
      </c>
      <c r="D56" s="2" t="s">
        <v>1831</v>
      </c>
    </row>
    <row r="57" customFormat="false" ht="15" hidden="false" customHeight="false" outlineLevel="0" collapsed="false">
      <c r="A57" s="2" t="s">
        <v>1832</v>
      </c>
      <c r="B57" s="2" t="s">
        <v>1833</v>
      </c>
      <c r="C57" s="2" t="s">
        <v>1806</v>
      </c>
      <c r="D57" s="2" t="s">
        <v>244</v>
      </c>
    </row>
    <row r="58" customFormat="false" ht="15" hidden="false" customHeight="false" outlineLevel="0" collapsed="false">
      <c r="A58" s="2" t="s">
        <v>297</v>
      </c>
      <c r="B58" s="2" t="s">
        <v>1834</v>
      </c>
      <c r="C58" s="2" t="s">
        <v>1806</v>
      </c>
      <c r="D58" s="2" t="s">
        <v>298</v>
      </c>
    </row>
    <row r="59" customFormat="false" ht="15" hidden="false" customHeight="false" outlineLevel="0" collapsed="false">
      <c r="A59" s="2" t="s">
        <v>305</v>
      </c>
      <c r="B59" s="2" t="s">
        <v>1835</v>
      </c>
      <c r="C59" s="2" t="s">
        <v>1806</v>
      </c>
      <c r="D59" s="2" t="s">
        <v>306</v>
      </c>
    </row>
    <row r="60" customFormat="false" ht="15" hidden="false" customHeight="false" outlineLevel="0" collapsed="false">
      <c r="A60" s="2" t="s">
        <v>1836</v>
      </c>
      <c r="B60" s="2" t="s">
        <v>1837</v>
      </c>
      <c r="C60" s="2" t="s">
        <v>1806</v>
      </c>
      <c r="D60" s="2" t="s">
        <v>219</v>
      </c>
    </row>
    <row r="61" customFormat="false" ht="23.85" hidden="false" customHeight="false" outlineLevel="0" collapsed="false">
      <c r="A61" s="2" t="s">
        <v>1838</v>
      </c>
      <c r="B61" s="2" t="s">
        <v>1839</v>
      </c>
      <c r="C61" s="2" t="s">
        <v>1806</v>
      </c>
      <c r="D61" s="2" t="s">
        <v>1840</v>
      </c>
    </row>
    <row r="62" customFormat="false" ht="15" hidden="false" customHeight="false" outlineLevel="0" collapsed="false">
      <c r="A62" s="2" t="s">
        <v>1841</v>
      </c>
      <c r="B62" s="2" t="s">
        <v>1842</v>
      </c>
      <c r="C62" s="2" t="s">
        <v>1685</v>
      </c>
      <c r="D62" s="2" t="s">
        <v>856</v>
      </c>
    </row>
    <row r="63" customFormat="false" ht="15" hidden="false" customHeight="false" outlineLevel="0" collapsed="false">
      <c r="A63" s="2" t="s">
        <v>1843</v>
      </c>
      <c r="B63" s="2" t="s">
        <v>1844</v>
      </c>
      <c r="C63" s="2" t="s">
        <v>1685</v>
      </c>
      <c r="D63" s="2" t="s">
        <v>878</v>
      </c>
    </row>
    <row r="64" customFormat="false" ht="15" hidden="false" customHeight="false" outlineLevel="0" collapsed="false">
      <c r="A64" s="2" t="s">
        <v>1845</v>
      </c>
      <c r="B64" s="2" t="s">
        <v>1846</v>
      </c>
      <c r="C64" s="2" t="s">
        <v>1685</v>
      </c>
      <c r="D64" s="2" t="s">
        <v>863</v>
      </c>
    </row>
    <row r="65" customFormat="false" ht="15" hidden="false" customHeight="false" outlineLevel="0" collapsed="false">
      <c r="A65" s="2" t="s">
        <v>1847</v>
      </c>
      <c r="B65" s="2" t="s">
        <v>1848</v>
      </c>
      <c r="C65" s="2" t="s">
        <v>1685</v>
      </c>
      <c r="D65" s="2" t="s">
        <v>870</v>
      </c>
    </row>
    <row r="66" customFormat="false" ht="15" hidden="false" customHeight="false" outlineLevel="0" collapsed="false">
      <c r="A66" s="2" t="s">
        <v>1849</v>
      </c>
      <c r="B66" s="2" t="s">
        <v>1850</v>
      </c>
      <c r="C66" s="2" t="s">
        <v>1685</v>
      </c>
      <c r="D66" s="2" t="s">
        <v>893</v>
      </c>
    </row>
    <row r="67" customFormat="false" ht="15" hidden="false" customHeight="false" outlineLevel="0" collapsed="false">
      <c r="A67" s="2" t="s">
        <v>567</v>
      </c>
      <c r="B67" s="2" t="s">
        <v>1851</v>
      </c>
      <c r="C67" s="2" t="s">
        <v>1685</v>
      </c>
      <c r="D67" s="2" t="s">
        <v>940</v>
      </c>
    </row>
    <row r="68" customFormat="false" ht="15" hidden="false" customHeight="false" outlineLevel="0" collapsed="false">
      <c r="A68" s="2" t="s">
        <v>1852</v>
      </c>
      <c r="B68" s="2" t="s">
        <v>1853</v>
      </c>
      <c r="C68" s="2" t="s">
        <v>1806</v>
      </c>
      <c r="D68" s="2" t="s">
        <v>909</v>
      </c>
    </row>
    <row r="69" customFormat="false" ht="15" hidden="false" customHeight="false" outlineLevel="0" collapsed="false">
      <c r="A69" s="2" t="s">
        <v>1854</v>
      </c>
      <c r="B69" s="2" t="s">
        <v>1855</v>
      </c>
      <c r="C69" s="2" t="s">
        <v>1685</v>
      </c>
      <c r="D69" s="2" t="s">
        <v>933</v>
      </c>
    </row>
    <row r="70" customFormat="false" ht="23.85" hidden="false" customHeight="false" outlineLevel="0" collapsed="false">
      <c r="A70" s="2" t="s">
        <v>1856</v>
      </c>
      <c r="B70" s="2" t="s">
        <v>1857</v>
      </c>
      <c r="C70" s="2" t="s">
        <v>1707</v>
      </c>
      <c r="D70" s="2" t="s">
        <v>1858</v>
      </c>
    </row>
    <row r="71" customFormat="false" ht="15" hidden="false" customHeight="false" outlineLevel="0" collapsed="false">
      <c r="A71" s="2" t="s">
        <v>1859</v>
      </c>
      <c r="B71" s="2" t="s">
        <v>1860</v>
      </c>
      <c r="C71" s="2" t="s">
        <v>1707</v>
      </c>
      <c r="D71" s="2" t="s">
        <v>917</v>
      </c>
    </row>
    <row r="72" customFormat="false" ht="23.85" hidden="false" customHeight="false" outlineLevel="0" collapsed="false">
      <c r="A72" s="2" t="s">
        <v>488</v>
      </c>
      <c r="B72" s="2" t="s">
        <v>1861</v>
      </c>
      <c r="C72" s="2" t="s">
        <v>1707</v>
      </c>
      <c r="D72" s="2" t="s">
        <v>1862</v>
      </c>
    </row>
    <row r="73" customFormat="false" ht="15" hidden="false" customHeight="false" outlineLevel="0" collapsed="false">
      <c r="A73" s="2" t="s">
        <v>1863</v>
      </c>
      <c r="B73" s="2" t="s">
        <v>1864</v>
      </c>
      <c r="C73" s="2" t="s">
        <v>1806</v>
      </c>
      <c r="D73" s="2" t="s">
        <v>925</v>
      </c>
    </row>
    <row r="74" customFormat="false" ht="15" hidden="false" customHeight="false" outlineLevel="0" collapsed="false">
      <c r="A74" s="2" t="s">
        <v>1865</v>
      </c>
      <c r="B74" s="2" t="s">
        <v>1866</v>
      </c>
      <c r="C74" s="2" t="s">
        <v>1685</v>
      </c>
      <c r="D74" s="2" t="s">
        <v>901</v>
      </c>
    </row>
    <row r="75" customFormat="false" ht="15" hidden="false" customHeight="false" outlineLevel="0" collapsed="false">
      <c r="A75" s="2" t="s">
        <v>1867</v>
      </c>
      <c r="B75" s="2" t="s">
        <v>1868</v>
      </c>
      <c r="C75" s="2" t="s">
        <v>1685</v>
      </c>
      <c r="D75" s="2" t="s">
        <v>978</v>
      </c>
    </row>
    <row r="76" customFormat="false" ht="15" hidden="false" customHeight="false" outlineLevel="0" collapsed="false">
      <c r="A76" s="2" t="s">
        <v>1869</v>
      </c>
      <c r="B76" s="2" t="s">
        <v>1870</v>
      </c>
      <c r="C76" s="2" t="s">
        <v>1806</v>
      </c>
      <c r="D76" s="2" t="s">
        <v>1871</v>
      </c>
    </row>
    <row r="77" customFormat="false" ht="15" hidden="false" customHeight="false" outlineLevel="0" collapsed="false">
      <c r="A77" s="2" t="s">
        <v>1872</v>
      </c>
      <c r="B77" s="2" t="s">
        <v>1873</v>
      </c>
      <c r="C77" s="2" t="s">
        <v>1685</v>
      </c>
      <c r="D77" s="2" t="s">
        <v>969</v>
      </c>
    </row>
    <row r="78" customFormat="false" ht="23.85" hidden="false" customHeight="false" outlineLevel="0" collapsed="false">
      <c r="A78" s="2" t="s">
        <v>1874</v>
      </c>
      <c r="B78" s="2" t="s">
        <v>1875</v>
      </c>
      <c r="C78" s="2" t="s">
        <v>1707</v>
      </c>
      <c r="D78" s="2" t="s">
        <v>1876</v>
      </c>
    </row>
    <row r="79" customFormat="false" ht="15" hidden="false" customHeight="false" outlineLevel="0" collapsed="false">
      <c r="A79" s="2" t="s">
        <v>959</v>
      </c>
      <c r="B79" s="2" t="s">
        <v>1877</v>
      </c>
      <c r="C79" s="2" t="s">
        <v>1685</v>
      </c>
      <c r="D79" s="2" t="s">
        <v>960</v>
      </c>
    </row>
    <row r="80" customFormat="false" ht="15" hidden="false" customHeight="false" outlineLevel="0" collapsed="false">
      <c r="A80" s="2" t="s">
        <v>1878</v>
      </c>
      <c r="B80" s="2" t="s">
        <v>1879</v>
      </c>
      <c r="C80" s="2" t="s">
        <v>1685</v>
      </c>
      <c r="D80" s="2" t="s">
        <v>1880</v>
      </c>
    </row>
    <row r="81" customFormat="false" ht="15" hidden="false" customHeight="false" outlineLevel="0" collapsed="false">
      <c r="A81" s="2" t="s">
        <v>1881</v>
      </c>
      <c r="B81" s="2" t="s">
        <v>1882</v>
      </c>
      <c r="C81" s="2" t="s">
        <v>1707</v>
      </c>
      <c r="D81" s="2" t="s">
        <v>1039</v>
      </c>
    </row>
    <row r="82" customFormat="false" ht="15" hidden="false" customHeight="false" outlineLevel="0" collapsed="false">
      <c r="A82" s="2" t="s">
        <v>1883</v>
      </c>
      <c r="B82" s="2" t="s">
        <v>1884</v>
      </c>
      <c r="C82" s="2" t="s">
        <v>1806</v>
      </c>
      <c r="D82" s="2" t="s">
        <v>1885</v>
      </c>
    </row>
    <row r="83" customFormat="false" ht="15" hidden="false" customHeight="false" outlineLevel="0" collapsed="false">
      <c r="A83" s="2" t="s">
        <v>1886</v>
      </c>
      <c r="B83" s="2" t="s">
        <v>1887</v>
      </c>
      <c r="C83" s="2" t="s">
        <v>1707</v>
      </c>
      <c r="D83" s="2" t="s">
        <v>999</v>
      </c>
    </row>
    <row r="84" customFormat="false" ht="15" hidden="false" customHeight="false" outlineLevel="0" collapsed="false">
      <c r="A84" s="2" t="s">
        <v>1888</v>
      </c>
      <c r="B84" s="2" t="s">
        <v>1889</v>
      </c>
      <c r="C84" s="2" t="s">
        <v>1707</v>
      </c>
      <c r="D84" s="2" t="s">
        <v>1890</v>
      </c>
    </row>
    <row r="85" customFormat="false" ht="15" hidden="false" customHeight="false" outlineLevel="0" collapsed="false">
      <c r="A85" s="2" t="s">
        <v>1891</v>
      </c>
      <c r="B85" s="2" t="s">
        <v>1892</v>
      </c>
      <c r="C85" s="2" t="s">
        <v>1685</v>
      </c>
      <c r="D85" s="2" t="s">
        <v>1893</v>
      </c>
    </row>
    <row r="86" customFormat="false" ht="15" hidden="false" customHeight="false" outlineLevel="0" collapsed="false">
      <c r="A86" s="2" t="s">
        <v>1894</v>
      </c>
      <c r="B86" s="2" t="s">
        <v>1895</v>
      </c>
      <c r="C86" s="2" t="s">
        <v>1806</v>
      </c>
      <c r="D86" s="2" t="s">
        <v>1896</v>
      </c>
    </row>
    <row r="87" customFormat="false" ht="15" hidden="false" customHeight="false" outlineLevel="0" collapsed="false">
      <c r="A87" s="2" t="s">
        <v>1897</v>
      </c>
      <c r="B87" s="2" t="s">
        <v>1898</v>
      </c>
      <c r="C87" s="2" t="s">
        <v>1707</v>
      </c>
      <c r="D87" s="2" t="s">
        <v>1899</v>
      </c>
    </row>
    <row r="88" customFormat="false" ht="23.85" hidden="false" customHeight="false" outlineLevel="0" collapsed="false">
      <c r="A88" s="2" t="s">
        <v>1900</v>
      </c>
      <c r="B88" s="2" t="s">
        <v>1901</v>
      </c>
      <c r="C88" s="2" t="s">
        <v>1707</v>
      </c>
      <c r="D88" s="2" t="s">
        <v>1304</v>
      </c>
    </row>
    <row r="89" customFormat="false" ht="23.85" hidden="false" customHeight="false" outlineLevel="0" collapsed="false">
      <c r="A89" s="2" t="s">
        <v>1902</v>
      </c>
      <c r="B89" s="2" t="s">
        <v>1903</v>
      </c>
      <c r="C89" s="2" t="s">
        <v>1707</v>
      </c>
      <c r="D89" s="2" t="s">
        <v>1904</v>
      </c>
    </row>
    <row r="90" customFormat="false" ht="23.85" hidden="false" customHeight="false" outlineLevel="0" collapsed="false">
      <c r="A90" s="2" t="s">
        <v>1905</v>
      </c>
      <c r="B90" s="2" t="s">
        <v>1906</v>
      </c>
      <c r="C90" s="2" t="s">
        <v>1685</v>
      </c>
      <c r="D90" s="2" t="s">
        <v>1907</v>
      </c>
    </row>
    <row r="91" customFormat="false" ht="23.85" hidden="false" customHeight="false" outlineLevel="0" collapsed="false">
      <c r="A91" s="2" t="s">
        <v>1908</v>
      </c>
      <c r="B91" s="2" t="s">
        <v>1909</v>
      </c>
      <c r="C91" s="2" t="s">
        <v>1707</v>
      </c>
      <c r="D91" s="2" t="s">
        <v>1910</v>
      </c>
    </row>
    <row r="92" customFormat="false" ht="23.85" hidden="false" customHeight="false" outlineLevel="0" collapsed="false">
      <c r="A92" s="2" t="s">
        <v>1911</v>
      </c>
      <c r="B92" s="2" t="s">
        <v>1912</v>
      </c>
      <c r="C92" s="2" t="s">
        <v>1707</v>
      </c>
      <c r="D92" s="2" t="s">
        <v>1272</v>
      </c>
    </row>
    <row r="93" customFormat="false" ht="23.85" hidden="false" customHeight="false" outlineLevel="0" collapsed="false">
      <c r="A93" s="2" t="s">
        <v>1913</v>
      </c>
      <c r="B93" s="2" t="s">
        <v>1914</v>
      </c>
      <c r="C93" s="2" t="s">
        <v>1707</v>
      </c>
      <c r="D93" s="2" t="s">
        <v>1915</v>
      </c>
    </row>
    <row r="94" customFormat="false" ht="15" hidden="false" customHeight="false" outlineLevel="0" collapsed="false">
      <c r="A94" s="2" t="s">
        <v>1916</v>
      </c>
      <c r="B94" s="2" t="s">
        <v>1917</v>
      </c>
      <c r="C94" s="2" t="s">
        <v>1707</v>
      </c>
      <c r="D94" s="2" t="s">
        <v>1918</v>
      </c>
    </row>
    <row r="95" customFormat="false" ht="15" hidden="false" customHeight="false" outlineLevel="0" collapsed="false">
      <c r="A95" s="2" t="s">
        <v>1919</v>
      </c>
      <c r="B95" s="2" t="s">
        <v>1920</v>
      </c>
      <c r="C95" s="2" t="s">
        <v>1707</v>
      </c>
      <c r="D95" s="2" t="s">
        <v>1921</v>
      </c>
    </row>
    <row r="96" customFormat="false" ht="23.85" hidden="false" customHeight="false" outlineLevel="0" collapsed="false">
      <c r="A96" s="2" t="s">
        <v>1922</v>
      </c>
      <c r="B96" s="2" t="s">
        <v>1923</v>
      </c>
      <c r="C96" s="2" t="s">
        <v>1707</v>
      </c>
      <c r="D96" s="2" t="s">
        <v>1924</v>
      </c>
    </row>
    <row r="97" customFormat="false" ht="23.85" hidden="false" customHeight="false" outlineLevel="0" collapsed="false">
      <c r="A97" s="2" t="s">
        <v>1925</v>
      </c>
      <c r="B97" s="2" t="s">
        <v>1926</v>
      </c>
      <c r="C97" s="2" t="s">
        <v>1707</v>
      </c>
      <c r="D97" s="2" t="s">
        <v>1927</v>
      </c>
    </row>
    <row r="98" customFormat="false" ht="15" hidden="false" customHeight="false" outlineLevel="0" collapsed="false">
      <c r="A98" s="2" t="s">
        <v>1928</v>
      </c>
      <c r="B98" s="2" t="s">
        <v>1929</v>
      </c>
      <c r="C98" s="2" t="s">
        <v>1685</v>
      </c>
      <c r="D98" s="2" t="s">
        <v>1263</v>
      </c>
    </row>
    <row r="99" customFormat="false" ht="35.05" hidden="false" customHeight="false" outlineLevel="0" collapsed="false">
      <c r="A99" s="2" t="s">
        <v>1930</v>
      </c>
      <c r="B99" s="2" t="s">
        <v>1931</v>
      </c>
      <c r="C99" s="2" t="s">
        <v>1707</v>
      </c>
      <c r="D99" s="2" t="s">
        <v>1932</v>
      </c>
    </row>
    <row r="100" customFormat="false" ht="23.85" hidden="false" customHeight="false" outlineLevel="0" collapsed="false">
      <c r="A100" s="2" t="s">
        <v>1279</v>
      </c>
      <c r="B100" s="2" t="s">
        <v>1933</v>
      </c>
      <c r="C100" s="2" t="s">
        <v>1707</v>
      </c>
      <c r="D100" s="2" t="s">
        <v>1280</v>
      </c>
    </row>
    <row r="101" customFormat="false" ht="23.85" hidden="false" customHeight="false" outlineLevel="0" collapsed="false">
      <c r="A101" s="2" t="s">
        <v>1934</v>
      </c>
      <c r="B101" s="2" t="s">
        <v>1935</v>
      </c>
      <c r="C101" s="2" t="s">
        <v>1707</v>
      </c>
      <c r="D101" s="2" t="s">
        <v>1288</v>
      </c>
    </row>
    <row r="102" customFormat="false" ht="23.85" hidden="false" customHeight="false" outlineLevel="0" collapsed="false">
      <c r="A102" s="2" t="s">
        <v>1936</v>
      </c>
      <c r="B102" s="2" t="s">
        <v>1937</v>
      </c>
      <c r="C102" s="2" t="s">
        <v>1685</v>
      </c>
      <c r="D102" s="2" t="s">
        <v>1938</v>
      </c>
    </row>
    <row r="103" customFormat="false" ht="23.85" hidden="false" customHeight="false" outlineLevel="0" collapsed="false">
      <c r="A103" s="2" t="s">
        <v>1295</v>
      </c>
      <c r="B103" s="2" t="s">
        <v>1939</v>
      </c>
      <c r="C103" s="2" t="s">
        <v>1707</v>
      </c>
      <c r="D103" s="2" t="s">
        <v>1296</v>
      </c>
    </row>
    <row r="104" customFormat="false" ht="15" hidden="false" customHeight="false" outlineLevel="0" collapsed="false">
      <c r="A104" s="2" t="s">
        <v>1940</v>
      </c>
      <c r="B104" s="2" t="s">
        <v>1941</v>
      </c>
      <c r="C104" s="2" t="s">
        <v>1685</v>
      </c>
      <c r="D104" s="2" t="s">
        <v>1942</v>
      </c>
    </row>
    <row r="105" customFormat="false" ht="23.85" hidden="false" customHeight="false" outlineLevel="0" collapsed="false">
      <c r="A105" s="2" t="s">
        <v>1943</v>
      </c>
      <c r="B105" s="2" t="s">
        <v>1944</v>
      </c>
      <c r="C105" s="2" t="s">
        <v>1806</v>
      </c>
      <c r="D105" s="2" t="s">
        <v>1945</v>
      </c>
    </row>
    <row r="106" customFormat="false" ht="23.85" hidden="false" customHeight="false" outlineLevel="0" collapsed="false">
      <c r="A106" s="2" t="s">
        <v>1946</v>
      </c>
      <c r="B106" s="2" t="s">
        <v>1947</v>
      </c>
      <c r="C106" s="2" t="s">
        <v>1806</v>
      </c>
      <c r="D106" s="2" t="s">
        <v>1948</v>
      </c>
    </row>
    <row r="107" customFormat="false" ht="23.85" hidden="false" customHeight="false" outlineLevel="0" collapsed="false">
      <c r="A107" s="2" t="s">
        <v>1949</v>
      </c>
      <c r="B107" s="2" t="s">
        <v>1950</v>
      </c>
      <c r="C107" s="2" t="s">
        <v>1806</v>
      </c>
      <c r="D107" s="2" t="s">
        <v>1951</v>
      </c>
    </row>
    <row r="108" customFormat="false" ht="23.85" hidden="false" customHeight="false" outlineLevel="0" collapsed="false">
      <c r="A108" s="2" t="s">
        <v>1952</v>
      </c>
      <c r="B108" s="2" t="s">
        <v>1953</v>
      </c>
      <c r="C108" s="2" t="s">
        <v>1806</v>
      </c>
      <c r="D108" s="2" t="s">
        <v>1954</v>
      </c>
    </row>
    <row r="109" customFormat="false" ht="23.85" hidden="false" customHeight="false" outlineLevel="0" collapsed="false">
      <c r="A109" s="2" t="s">
        <v>1955</v>
      </c>
      <c r="B109" s="2" t="s">
        <v>1956</v>
      </c>
      <c r="C109" s="2" t="s">
        <v>1707</v>
      </c>
      <c r="D109" s="2" t="s">
        <v>1957</v>
      </c>
    </row>
    <row r="110" customFormat="false" ht="23.85" hidden="false" customHeight="false" outlineLevel="0" collapsed="false">
      <c r="A110" s="2" t="s">
        <v>1958</v>
      </c>
      <c r="B110" s="2" t="s">
        <v>1959</v>
      </c>
      <c r="C110" s="2" t="s">
        <v>1806</v>
      </c>
      <c r="D110" s="2" t="s">
        <v>1960</v>
      </c>
    </row>
    <row r="111" customFormat="false" ht="23.85" hidden="false" customHeight="false" outlineLevel="0" collapsed="false">
      <c r="A111" s="2" t="s">
        <v>1961</v>
      </c>
      <c r="B111" s="2" t="s">
        <v>1962</v>
      </c>
      <c r="C111" s="2" t="s">
        <v>1806</v>
      </c>
      <c r="D111" s="2" t="s">
        <v>1963</v>
      </c>
    </row>
    <row r="112" customFormat="false" ht="23.85" hidden="false" customHeight="false" outlineLevel="0" collapsed="false">
      <c r="A112" s="2" t="s">
        <v>1964</v>
      </c>
      <c r="B112" s="2" t="s">
        <v>1965</v>
      </c>
      <c r="C112" s="2" t="s">
        <v>1806</v>
      </c>
      <c r="D112" s="2" t="s">
        <v>1966</v>
      </c>
    </row>
    <row r="113" customFormat="false" ht="23.85" hidden="false" customHeight="false" outlineLevel="0" collapsed="false">
      <c r="A113" s="2" t="s">
        <v>1967</v>
      </c>
      <c r="B113" s="2" t="s">
        <v>1968</v>
      </c>
      <c r="C113" s="2" t="s">
        <v>1806</v>
      </c>
      <c r="D113" s="2" t="s">
        <v>1969</v>
      </c>
    </row>
    <row r="114" customFormat="false" ht="23.85" hidden="false" customHeight="false" outlineLevel="0" collapsed="false">
      <c r="A114" s="2" t="s">
        <v>1970</v>
      </c>
      <c r="B114" s="2" t="s">
        <v>1971</v>
      </c>
      <c r="C114" s="2" t="s">
        <v>1806</v>
      </c>
      <c r="D114" s="2" t="s">
        <v>1972</v>
      </c>
    </row>
    <row r="115" customFormat="false" ht="23.85" hidden="false" customHeight="false" outlineLevel="0" collapsed="false">
      <c r="A115" s="2" t="s">
        <v>1973</v>
      </c>
      <c r="B115" s="2" t="s">
        <v>1974</v>
      </c>
      <c r="C115" s="2" t="s">
        <v>1806</v>
      </c>
      <c r="D115" s="2" t="s">
        <v>1975</v>
      </c>
    </row>
    <row r="116" customFormat="false" ht="23.85" hidden="false" customHeight="false" outlineLevel="0" collapsed="false">
      <c r="A116" s="2" t="s">
        <v>1976</v>
      </c>
      <c r="B116" s="2" t="s">
        <v>1977</v>
      </c>
      <c r="C116" s="2" t="s">
        <v>1707</v>
      </c>
      <c r="D116" s="2" t="s">
        <v>1978</v>
      </c>
    </row>
    <row r="117" customFormat="false" ht="23.85" hidden="false" customHeight="false" outlineLevel="0" collapsed="false">
      <c r="A117" s="2" t="s">
        <v>1979</v>
      </c>
      <c r="B117" s="2" t="s">
        <v>1980</v>
      </c>
      <c r="C117" s="2" t="s">
        <v>1707</v>
      </c>
      <c r="D117" s="2" t="s">
        <v>1981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28"/>
    <col collapsed="false" customWidth="true" hidden="false" outlineLevel="0" max="3" min="3" style="0" width="110"/>
  </cols>
  <sheetData>
    <row r="1" customFormat="false" ht="15" hidden="false" customHeight="false" outlineLevel="0" collapsed="false">
      <c r="A1" s="3" t="s">
        <v>1982</v>
      </c>
      <c r="B1" s="3" t="s">
        <v>1983</v>
      </c>
      <c r="C1" s="3" t="s">
        <v>1984</v>
      </c>
    </row>
    <row r="2" customFormat="false" ht="15" hidden="false" customHeight="false" outlineLevel="0" collapsed="false">
      <c r="A2" s="2" t="s">
        <v>1985</v>
      </c>
      <c r="B2" s="2" t="s">
        <v>21</v>
      </c>
      <c r="C2" s="2" t="s">
        <v>1986</v>
      </c>
    </row>
    <row r="3" customFormat="false" ht="15" hidden="false" customHeight="false" outlineLevel="0" collapsed="false">
      <c r="A3" s="2" t="s">
        <v>1985</v>
      </c>
      <c r="B3" s="2" t="s">
        <v>22</v>
      </c>
      <c r="C3" s="2" t="s">
        <v>1987</v>
      </c>
    </row>
    <row r="4" customFormat="false" ht="15" hidden="false" customHeight="false" outlineLevel="0" collapsed="false">
      <c r="A4" s="2" t="s">
        <v>1985</v>
      </c>
      <c r="B4" s="2" t="s">
        <v>23</v>
      </c>
      <c r="C4" s="2" t="s">
        <v>1988</v>
      </c>
    </row>
    <row r="5" customFormat="false" ht="35.05" hidden="false" customHeight="false" outlineLevel="0" collapsed="false">
      <c r="A5" s="2" t="s">
        <v>1985</v>
      </c>
      <c r="B5" s="2" t="s">
        <v>24</v>
      </c>
      <c r="C5" s="2" t="s">
        <v>1989</v>
      </c>
    </row>
    <row r="6" customFormat="false" ht="15" hidden="false" customHeight="false" outlineLevel="0" collapsed="false">
      <c r="A6" s="2" t="s">
        <v>1985</v>
      </c>
      <c r="B6" s="2" t="s">
        <v>25</v>
      </c>
      <c r="C6" s="2" t="s">
        <v>1990</v>
      </c>
    </row>
    <row r="7" customFormat="false" ht="15" hidden="false" customHeight="false" outlineLevel="0" collapsed="false">
      <c r="A7" s="2" t="s">
        <v>1985</v>
      </c>
      <c r="B7" s="2" t="s">
        <v>26</v>
      </c>
      <c r="C7" s="2" t="s">
        <v>1991</v>
      </c>
    </row>
    <row r="8" customFormat="false" ht="23.85" hidden="false" customHeight="false" outlineLevel="0" collapsed="false">
      <c r="A8" s="2" t="s">
        <v>1985</v>
      </c>
      <c r="B8" s="2" t="s">
        <v>27</v>
      </c>
      <c r="C8" s="2" t="s">
        <v>1992</v>
      </c>
    </row>
    <row r="9" customFormat="false" ht="15" hidden="false" customHeight="false" outlineLevel="0" collapsed="false">
      <c r="A9" s="2" t="s">
        <v>1985</v>
      </c>
      <c r="B9" s="2" t="s">
        <v>28</v>
      </c>
      <c r="C9" s="2" t="s">
        <v>1993</v>
      </c>
    </row>
    <row r="10" customFormat="false" ht="15" hidden="false" customHeight="false" outlineLevel="0" collapsed="false">
      <c r="A10" s="2" t="s">
        <v>1985</v>
      </c>
      <c r="B10" s="2" t="s">
        <v>1994</v>
      </c>
      <c r="C10" s="2" t="s">
        <v>1995</v>
      </c>
    </row>
    <row r="11" customFormat="false" ht="15" hidden="false" customHeight="false" outlineLevel="0" collapsed="false">
      <c r="A11" s="2" t="s">
        <v>1985</v>
      </c>
      <c r="B11" s="2" t="s">
        <v>31</v>
      </c>
      <c r="C11" s="2" t="s">
        <v>1996</v>
      </c>
    </row>
    <row r="12" customFormat="false" ht="15" hidden="false" customHeight="false" outlineLevel="0" collapsed="false">
      <c r="A12" s="2" t="s">
        <v>1985</v>
      </c>
      <c r="B12" s="2" t="s">
        <v>32</v>
      </c>
      <c r="C12" s="2" t="s">
        <v>1997</v>
      </c>
    </row>
    <row r="13" customFormat="false" ht="15" hidden="false" customHeight="false" outlineLevel="0" collapsed="false">
      <c r="A13" s="2" t="s">
        <v>1985</v>
      </c>
      <c r="B13" s="2" t="s">
        <v>33</v>
      </c>
      <c r="C13" s="2" t="s">
        <v>1998</v>
      </c>
    </row>
    <row r="14" customFormat="false" ht="15" hidden="false" customHeight="false" outlineLevel="0" collapsed="false">
      <c r="A14" s="2" t="s">
        <v>1985</v>
      </c>
      <c r="B14" s="2" t="s">
        <v>34</v>
      </c>
      <c r="C14" s="2" t="s">
        <v>1999</v>
      </c>
    </row>
    <row r="15" customFormat="false" ht="23.85" hidden="false" customHeight="false" outlineLevel="0" collapsed="false">
      <c r="A15" s="2" t="s">
        <v>1985</v>
      </c>
      <c r="B15" s="2" t="s">
        <v>35</v>
      </c>
      <c r="C15" s="2" t="s">
        <v>2000</v>
      </c>
    </row>
    <row r="16" customFormat="false" ht="15" hidden="false" customHeight="false" outlineLevel="0" collapsed="false">
      <c r="A16" s="2" t="s">
        <v>1985</v>
      </c>
      <c r="B16" s="2" t="s">
        <v>37</v>
      </c>
      <c r="C16" s="2" t="s">
        <v>2001</v>
      </c>
    </row>
    <row r="17" customFormat="false" ht="15" hidden="false" customHeight="false" outlineLevel="0" collapsed="false">
      <c r="A17" s="2" t="s">
        <v>1985</v>
      </c>
      <c r="B17" s="2" t="s">
        <v>38</v>
      </c>
      <c r="C17" s="2" t="s">
        <v>2002</v>
      </c>
    </row>
    <row r="18" customFormat="false" ht="15" hidden="false" customHeight="false" outlineLevel="0" collapsed="false">
      <c r="A18" s="2" t="s">
        <v>1985</v>
      </c>
      <c r="B18" s="2" t="s">
        <v>39</v>
      </c>
      <c r="C18" s="2" t="s">
        <v>2003</v>
      </c>
    </row>
    <row r="19" customFormat="false" ht="15" hidden="false" customHeight="false" outlineLevel="0" collapsed="false">
      <c r="A19" s="2" t="s">
        <v>1985</v>
      </c>
      <c r="B19" s="2" t="s">
        <v>40</v>
      </c>
      <c r="C19" s="2" t="s">
        <v>2004</v>
      </c>
    </row>
    <row r="20" customFormat="false" ht="15" hidden="false" customHeight="false" outlineLevel="0" collapsed="false">
      <c r="A20" s="2" t="s">
        <v>1985</v>
      </c>
      <c r="B20" s="2" t="s">
        <v>42</v>
      </c>
      <c r="C20" s="2" t="s">
        <v>2005</v>
      </c>
    </row>
    <row r="21" customFormat="false" ht="15" hidden="false" customHeight="false" outlineLevel="0" collapsed="false">
      <c r="A21" s="2" t="s">
        <v>1985</v>
      </c>
      <c r="B21" s="2" t="s">
        <v>43</v>
      </c>
      <c r="C21" s="2" t="s">
        <v>2006</v>
      </c>
    </row>
    <row r="22" customFormat="false" ht="15" hidden="false" customHeight="false" outlineLevel="0" collapsed="false">
      <c r="A22" s="2" t="s">
        <v>1985</v>
      </c>
      <c r="B22" s="2" t="s">
        <v>44</v>
      </c>
      <c r="C22" s="2" t="s">
        <v>2007</v>
      </c>
    </row>
    <row r="23" customFormat="false" ht="15" hidden="false" customHeight="false" outlineLevel="0" collapsed="false">
      <c r="A23" s="2" t="s">
        <v>1985</v>
      </c>
      <c r="B23" s="2" t="s">
        <v>46</v>
      </c>
      <c r="C23" s="2" t="s">
        <v>2008</v>
      </c>
    </row>
    <row r="24" customFormat="false" ht="23.85" hidden="false" customHeight="false" outlineLevel="0" collapsed="false">
      <c r="A24" s="2" t="s">
        <v>1985</v>
      </c>
      <c r="B24" s="2" t="s">
        <v>47</v>
      </c>
      <c r="C24" s="2" t="s">
        <v>2009</v>
      </c>
    </row>
    <row r="25" customFormat="false" ht="15" hidden="false" customHeight="false" outlineLevel="0" collapsed="false">
      <c r="A25" s="2" t="s">
        <v>1985</v>
      </c>
      <c r="B25" s="2" t="s">
        <v>48</v>
      </c>
      <c r="C25" s="2" t="s">
        <v>2010</v>
      </c>
    </row>
    <row r="26" customFormat="false" ht="35.05" hidden="false" customHeight="false" outlineLevel="0" collapsed="false">
      <c r="A26" s="2" t="s">
        <v>1985</v>
      </c>
      <c r="B26" s="2" t="s">
        <v>45</v>
      </c>
      <c r="C26" s="2" t="s">
        <v>2011</v>
      </c>
    </row>
    <row r="27" customFormat="false" ht="23.85" hidden="false" customHeight="false" outlineLevel="0" collapsed="false">
      <c r="A27" s="2" t="s">
        <v>1985</v>
      </c>
      <c r="B27" s="2" t="s">
        <v>2012</v>
      </c>
      <c r="C27" s="2" t="s">
        <v>2013</v>
      </c>
    </row>
    <row r="28" customFormat="false" ht="15" hidden="false" customHeight="false" outlineLevel="0" collapsed="false">
      <c r="A28" s="2" t="s">
        <v>1985</v>
      </c>
      <c r="B28" s="2" t="s">
        <v>53</v>
      </c>
      <c r="C28" s="2" t="s">
        <v>2014</v>
      </c>
    </row>
    <row r="29" customFormat="false" ht="15" hidden="false" customHeight="false" outlineLevel="0" collapsed="false">
      <c r="A29" s="2" t="s">
        <v>2015</v>
      </c>
      <c r="B29" s="2" t="s">
        <v>2016</v>
      </c>
      <c r="C29" s="2" t="s">
        <v>2017</v>
      </c>
    </row>
    <row r="30" customFormat="false" ht="23.85" hidden="false" customHeight="false" outlineLevel="0" collapsed="false">
      <c r="A30" s="2" t="s">
        <v>2015</v>
      </c>
      <c r="B30" s="2" t="s">
        <v>1323</v>
      </c>
      <c r="C30" s="2" t="s">
        <v>2018</v>
      </c>
    </row>
    <row r="31" customFormat="false" ht="15" hidden="false" customHeight="false" outlineLevel="0" collapsed="false">
      <c r="A31" s="2" t="s">
        <v>2015</v>
      </c>
      <c r="B31" s="2" t="s">
        <v>1326</v>
      </c>
      <c r="C31" s="2" t="s">
        <v>2019</v>
      </c>
    </row>
    <row r="32" customFormat="false" ht="15" hidden="false" customHeight="false" outlineLevel="0" collapsed="false">
      <c r="A32" s="2" t="s">
        <v>2015</v>
      </c>
      <c r="B32" s="2" t="s">
        <v>53</v>
      </c>
      <c r="C32" s="2" t="s">
        <v>2020</v>
      </c>
    </row>
    <row r="33" customFormat="false" ht="15" hidden="false" customHeight="false" outlineLevel="0" collapsed="false">
      <c r="A33" s="2" t="s">
        <v>2015</v>
      </c>
      <c r="B33" s="2" t="s">
        <v>1327</v>
      </c>
      <c r="C33" s="2" t="s">
        <v>2021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30"/>
  </cols>
  <sheetData>
    <row r="1" customFormat="false" ht="15" hidden="false" customHeight="false" outlineLevel="0" collapsed="false">
      <c r="A1" s="3" t="s">
        <v>2022</v>
      </c>
      <c r="B1" s="3" t="s">
        <v>2023</v>
      </c>
    </row>
    <row r="2" customFormat="false" ht="23.85" hidden="false" customHeight="false" outlineLevel="0" collapsed="false">
      <c r="A2" s="2" t="s">
        <v>2024</v>
      </c>
      <c r="B2" s="2" t="s">
        <v>2025</v>
      </c>
    </row>
    <row r="3" customFormat="false" ht="23.85" hidden="false" customHeight="false" outlineLevel="0" collapsed="false">
      <c r="A3" s="2" t="s">
        <v>2024</v>
      </c>
      <c r="B3" s="2" t="s">
        <v>2026</v>
      </c>
    </row>
    <row r="4" customFormat="false" ht="23.85" hidden="false" customHeight="false" outlineLevel="0" collapsed="false">
      <c r="A4" s="2" t="s">
        <v>2024</v>
      </c>
      <c r="B4" s="2" t="s">
        <v>2027</v>
      </c>
    </row>
    <row r="5" customFormat="false" ht="23.85" hidden="false" customHeight="false" outlineLevel="0" collapsed="false">
      <c r="A5" s="2" t="s">
        <v>2024</v>
      </c>
      <c r="B5" s="2" t="s">
        <v>2028</v>
      </c>
    </row>
    <row r="6" customFormat="false" ht="23.85" hidden="false" customHeight="false" outlineLevel="0" collapsed="false">
      <c r="A6" s="2" t="s">
        <v>2024</v>
      </c>
      <c r="B6" s="2" t="s">
        <v>2029</v>
      </c>
    </row>
    <row r="7" customFormat="false" ht="35.05" hidden="false" customHeight="false" outlineLevel="0" collapsed="false">
      <c r="A7" s="2" t="s">
        <v>2024</v>
      </c>
      <c r="B7" s="2" t="s">
        <v>2030</v>
      </c>
    </row>
    <row r="8" customFormat="false" ht="23.85" hidden="false" customHeight="false" outlineLevel="0" collapsed="false">
      <c r="A8" s="2" t="s">
        <v>2024</v>
      </c>
      <c r="B8" s="2" t="s">
        <v>2031</v>
      </c>
    </row>
    <row r="9" customFormat="false" ht="23.85" hidden="false" customHeight="false" outlineLevel="0" collapsed="false">
      <c r="A9" s="2" t="s">
        <v>2024</v>
      </c>
      <c r="B9" s="2" t="s">
        <v>2032</v>
      </c>
    </row>
    <row r="10" customFormat="false" ht="23.85" hidden="false" customHeight="false" outlineLevel="0" collapsed="false">
      <c r="A10" s="2" t="s">
        <v>2024</v>
      </c>
      <c r="B10" s="2" t="s">
        <v>2033</v>
      </c>
    </row>
    <row r="11" customFormat="false" ht="23.85" hidden="false" customHeight="false" outlineLevel="0" collapsed="false">
      <c r="A11" s="2" t="s">
        <v>2024</v>
      </c>
      <c r="B11" s="2" t="s">
        <v>2034</v>
      </c>
    </row>
    <row r="12" customFormat="false" ht="23.85" hidden="false" customHeight="false" outlineLevel="0" collapsed="false">
      <c r="A12" s="2" t="s">
        <v>2024</v>
      </c>
      <c r="B12" s="2" t="s">
        <v>2035</v>
      </c>
    </row>
    <row r="13" customFormat="false" ht="23.85" hidden="false" customHeight="false" outlineLevel="0" collapsed="false">
      <c r="A13" s="2" t="s">
        <v>2024</v>
      </c>
      <c r="B13" s="2" t="s">
        <v>2036</v>
      </c>
    </row>
    <row r="14" customFormat="false" ht="23.85" hidden="false" customHeight="false" outlineLevel="0" collapsed="false">
      <c r="A14" s="2" t="s">
        <v>2024</v>
      </c>
      <c r="B14" s="2" t="s">
        <v>2037</v>
      </c>
    </row>
    <row r="15" customFormat="false" ht="23.85" hidden="false" customHeight="false" outlineLevel="0" collapsed="false">
      <c r="A15" s="2" t="s">
        <v>2024</v>
      </c>
      <c r="B15" s="2" t="s">
        <v>2038</v>
      </c>
    </row>
    <row r="16" customFormat="false" ht="23.85" hidden="false" customHeight="false" outlineLevel="0" collapsed="false">
      <c r="A16" s="2" t="s">
        <v>2024</v>
      </c>
      <c r="B16" s="2" t="s">
        <v>2039</v>
      </c>
    </row>
    <row r="17" customFormat="false" ht="23.85" hidden="false" customHeight="false" outlineLevel="0" collapsed="false">
      <c r="A17" s="2" t="s">
        <v>2024</v>
      </c>
      <c r="B17" s="2" t="s">
        <v>2040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2026-09-11T21:02:54Z</dcterms:created>
  <dc:creator>openpyxl</dc:creator>
  <dc:description/>
  <dc:language>en-US</dc:language>
  <cp:lastModifiedBy/>
  <dcterms:modified xsi:type="dcterms:W3CDTF">2026-09-11T21:02:54Z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